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- مطالعه\QC\CLSI\EP15A3\Calculators\Tool Box\"/>
    </mc:Choice>
  </mc:AlternateContent>
  <xr:revisionPtr revIDLastSave="0" documentId="8_{749CA116-397C-4736-8CCA-341FF6C600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M" sheetId="1" r:id="rId1"/>
    <sheet name="PT-Peer Group" sheetId="2" r:id="rId2"/>
    <sheet name="Commercial QC" sheetId="4" r:id="rId3"/>
    <sheet name="Spiked" sheetId="5" r:id="rId4"/>
    <sheet name="Conventional" sheetId="3" r:id="rId5"/>
  </sheets>
  <definedNames>
    <definedName name="_xlnm.Print_Area" localSheetId="4">Conventional!$C$2:$L$17</definedName>
    <definedName name="_xlnm.Print_Area" localSheetId="3">Spiked!$C$2:$L$15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3" l="1"/>
  <c r="J22" i="3" s="1"/>
  <c r="J27" i="5"/>
  <c r="J28" i="5" s="1"/>
  <c r="E20" i="3"/>
  <c r="H30" i="3"/>
  <c r="J23" i="3" s="1"/>
  <c r="J29" i="5"/>
  <c r="J24" i="3" l="1"/>
  <c r="F12" i="3"/>
  <c r="F12" i="4"/>
  <c r="M39" i="2" l="1"/>
  <c r="F12" i="2"/>
  <c r="F12" i="1"/>
  <c r="F12" i="5"/>
  <c r="H9" i="2" l="1"/>
  <c r="H8" i="2"/>
  <c r="K9" i="4" l="1"/>
  <c r="K10" i="4" s="1"/>
  <c r="K9" i="2"/>
  <c r="K10" i="2" s="1"/>
  <c r="K9" i="5" l="1"/>
  <c r="K10" i="5" s="1"/>
  <c r="D24" i="4" l="1"/>
  <c r="S23" i="4"/>
  <c r="P23" i="4"/>
  <c r="L23" i="4"/>
  <c r="P22" i="4"/>
  <c r="P21" i="4"/>
  <c r="O25" i="4" s="1"/>
  <c r="D21" i="2"/>
  <c r="N32" i="2"/>
  <c r="K32" i="2"/>
  <c r="J20" i="2"/>
  <c r="J31" i="2"/>
  <c r="J30" i="2"/>
  <c r="E20" i="5"/>
  <c r="N39" i="5"/>
  <c r="K39" i="5"/>
  <c r="J38" i="5"/>
  <c r="J37" i="5"/>
  <c r="M39" i="5" s="1"/>
  <c r="H31" i="3"/>
  <c r="H34" i="3"/>
  <c r="K9" i="3"/>
  <c r="K10" i="3" s="1"/>
  <c r="K37" i="1"/>
  <c r="K36" i="1"/>
  <c r="K28" i="1"/>
  <c r="H27" i="1"/>
  <c r="K9" i="1"/>
  <c r="M38" i="1"/>
  <c r="K10" i="1" l="1"/>
  <c r="O26" i="4"/>
  <c r="O23" i="4"/>
  <c r="O24" i="4" s="1"/>
  <c r="J32" i="2"/>
  <c r="J33" i="2" s="1"/>
  <c r="J21" i="2"/>
  <c r="H32" i="3"/>
  <c r="H33" i="3" s="1"/>
  <c r="J41" i="5"/>
  <c r="J42" i="5" s="1"/>
  <c r="J39" i="5"/>
  <c r="J40" i="5" s="1"/>
  <c r="J30" i="5"/>
  <c r="J31" i="5" s="1"/>
  <c r="H35" i="3"/>
  <c r="K32" i="3"/>
  <c r="L32" i="3"/>
  <c r="K38" i="1"/>
  <c r="K39" i="1" s="1"/>
  <c r="K40" i="1" s="1"/>
  <c r="K41" i="1" s="1"/>
  <c r="K42" i="1" s="1"/>
  <c r="K29" i="1"/>
  <c r="K30" i="1" s="1"/>
  <c r="K31" i="1" s="1"/>
  <c r="K32" i="1" s="1"/>
  <c r="G13" i="1" s="1"/>
  <c r="O38" i="1"/>
  <c r="I32" i="3"/>
  <c r="J22" i="2"/>
  <c r="J23" i="2" s="1"/>
  <c r="R23" i="4"/>
  <c r="P38" i="1"/>
  <c r="L25" i="4"/>
  <c r="L26" i="4" s="1"/>
  <c r="L24" i="4"/>
  <c r="F15" i="1" l="1"/>
  <c r="H11" i="1"/>
  <c r="J33" i="5"/>
  <c r="E12" i="5" s="1"/>
  <c r="J34" i="5"/>
  <c r="G12" i="5" s="1"/>
  <c r="G13" i="5"/>
  <c r="F15" i="5" s="1"/>
  <c r="G13" i="3"/>
  <c r="F15" i="3" s="1"/>
  <c r="G13" i="4"/>
  <c r="K35" i="1"/>
  <c r="G12" i="1" s="1"/>
  <c r="K34" i="1"/>
  <c r="E12" i="1" s="1"/>
  <c r="M28" i="1"/>
  <c r="O27" i="4"/>
  <c r="O29" i="4" s="1"/>
  <c r="M23" i="4"/>
  <c r="L27" i="4"/>
  <c r="K28" i="4" s="1"/>
  <c r="E12" i="4" s="1"/>
  <c r="K20" i="2"/>
  <c r="J34" i="2"/>
  <c r="J35" i="2" s="1"/>
  <c r="J36" i="2" s="1"/>
  <c r="J39" i="2" s="1"/>
  <c r="J24" i="2"/>
  <c r="G13" i="2" s="1"/>
  <c r="G15" i="2" s="1"/>
  <c r="H36" i="3"/>
  <c r="H39" i="3" s="1"/>
  <c r="K27" i="5"/>
  <c r="J43" i="5"/>
  <c r="J46" i="5" s="1"/>
  <c r="K45" i="1"/>
  <c r="K44" i="1"/>
  <c r="J25" i="3"/>
  <c r="J27" i="3" s="1"/>
  <c r="E12" i="3" s="1"/>
  <c r="K21" i="3"/>
  <c r="H11" i="4" l="1"/>
  <c r="G15" i="4"/>
  <c r="H11" i="3"/>
  <c r="M1" i="1"/>
  <c r="H11" i="5"/>
  <c r="J26" i="2"/>
  <c r="E12" i="2" s="1"/>
  <c r="H11" i="2"/>
  <c r="O30" i="4"/>
  <c r="K29" i="4"/>
  <c r="J27" i="2"/>
  <c r="G12" i="2" s="1"/>
  <c r="J38" i="2"/>
  <c r="H38" i="3"/>
  <c r="J45" i="5"/>
  <c r="J28" i="3"/>
  <c r="G12" i="3" s="1"/>
  <c r="G1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M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Checking calculations correctness</t>
        </r>
      </text>
    </comment>
    <comment ref="K3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Upper limit for seGM</t>
        </r>
      </text>
    </comment>
    <comment ref="M3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</t>
        </r>
      </text>
    </comment>
    <comment ref="O3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P3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J4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Calculated based on dfGM and sWL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J2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The numerator is squared, because it seems that it must be squared.</t>
        </r>
      </text>
    </comment>
    <comment ref="J3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Also upper limit for seGM</t>
        </r>
      </text>
    </comment>
    <comment ref="K3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</t>
        </r>
      </text>
    </comment>
    <comment ref="N3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M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P2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</t>
        </r>
      </text>
    </comment>
    <comment ref="R2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S2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K3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</t>
        </r>
      </text>
    </comment>
    <comment ref="M3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N39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Roja</author>
  </authors>
  <commentList>
    <comment ref="I3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</t>
        </r>
      </text>
    </comment>
    <comment ref="K32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  <comment ref="L3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Roja:</t>
        </r>
        <r>
          <rPr>
            <sz val="9"/>
            <color indexed="81"/>
            <rFont val="Tahoma"/>
            <family val="2"/>
          </rPr>
          <t xml:space="preserve">
Lower limit for seGM caculated from manufacturer's claim</t>
        </r>
      </text>
    </comment>
  </commentList>
</comments>
</file>

<file path=xl/sharedStrings.xml><?xml version="1.0" encoding="utf-8"?>
<sst xmlns="http://schemas.openxmlformats.org/spreadsheetml/2006/main" count="216" uniqueCount="53">
  <si>
    <t>nLAB</t>
  </si>
  <si>
    <t>∞</t>
  </si>
  <si>
    <t>nRun</t>
  </si>
  <si>
    <t>nRep</t>
  </si>
  <si>
    <t>sWL</t>
  </si>
  <si>
    <t>seGM</t>
  </si>
  <si>
    <t>dfGM</t>
  </si>
  <si>
    <t>seC</t>
  </si>
  <si>
    <t>dfC</t>
  </si>
  <si>
    <t>Confidence</t>
  </si>
  <si>
    <t>nSam realted Conf</t>
  </si>
  <si>
    <t>m</t>
  </si>
  <si>
    <t>m*seC</t>
  </si>
  <si>
    <t>VI</t>
  </si>
  <si>
    <t>TV</t>
  </si>
  <si>
    <r>
      <t>df</t>
    </r>
    <r>
      <rPr>
        <b/>
        <vertAlign val="subscript"/>
        <sz val="14"/>
        <color theme="1"/>
        <rFont val="Arial"/>
        <family val="2"/>
        <scheme val="minor"/>
      </rPr>
      <t>RM</t>
    </r>
  </si>
  <si>
    <t>Mean</t>
  </si>
  <si>
    <t>nSam</t>
  </si>
  <si>
    <r>
      <t>s</t>
    </r>
    <r>
      <rPr>
        <b/>
        <vertAlign val="subscript"/>
        <sz val="14"/>
        <color theme="1"/>
        <rFont val="Arial"/>
        <family val="2"/>
        <scheme val="minor"/>
      </rPr>
      <t>R</t>
    </r>
    <r>
      <rPr>
        <b/>
        <sz val="14"/>
        <color theme="1"/>
        <rFont val="Arial"/>
        <family val="2"/>
        <scheme val="minor"/>
      </rPr>
      <t xml:space="preserve"> or </t>
    </r>
    <r>
      <rPr>
        <b/>
        <sz val="14"/>
        <color theme="1"/>
        <rFont val="Calibri"/>
        <family val="2"/>
      </rPr>
      <t>σ</t>
    </r>
    <r>
      <rPr>
        <b/>
        <vertAlign val="subscript"/>
        <sz val="14"/>
        <color theme="1"/>
        <rFont val="Calibri"/>
        <family val="2"/>
      </rPr>
      <t>R</t>
    </r>
  </si>
  <si>
    <r>
      <t>s</t>
    </r>
    <r>
      <rPr>
        <b/>
        <vertAlign val="subscript"/>
        <sz val="14"/>
        <color theme="1"/>
        <rFont val="Arial"/>
        <family val="2"/>
        <scheme val="minor"/>
      </rPr>
      <t>WL</t>
    </r>
    <r>
      <rPr>
        <b/>
        <sz val="14"/>
        <color theme="1"/>
        <rFont val="Arial"/>
        <family val="2"/>
        <scheme val="minor"/>
      </rPr>
      <t xml:space="preserve"> or </t>
    </r>
    <r>
      <rPr>
        <b/>
        <sz val="14"/>
        <color theme="1"/>
        <rFont val="Calibri"/>
        <family val="2"/>
      </rPr>
      <t>σ</t>
    </r>
    <r>
      <rPr>
        <b/>
        <vertAlign val="subscript"/>
        <sz val="14"/>
        <color theme="1"/>
        <rFont val="Calibri"/>
        <family val="2"/>
      </rPr>
      <t>WL</t>
    </r>
  </si>
  <si>
    <t>Verification Interval</t>
  </si>
  <si>
    <t>Interpretation:</t>
  </si>
  <si>
    <t>`</t>
  </si>
  <si>
    <r>
      <t>SD</t>
    </r>
    <r>
      <rPr>
        <b/>
        <vertAlign val="subscript"/>
        <sz val="14"/>
        <color theme="1"/>
        <rFont val="Arial"/>
        <family val="2"/>
        <scheme val="minor"/>
      </rPr>
      <t>Group</t>
    </r>
  </si>
  <si>
    <t>%Bias</t>
  </si>
  <si>
    <t>Experiment Design</t>
  </si>
  <si>
    <t>Reference Material</t>
  </si>
  <si>
    <t>Lab Data</t>
  </si>
  <si>
    <t>Target Value</t>
  </si>
  <si>
    <r>
      <rPr>
        <b/>
        <sz val="14"/>
        <color theme="1"/>
        <rFont val="Arial"/>
        <family val="2"/>
        <scheme val="minor"/>
      </rPr>
      <t>nRun:</t>
    </r>
    <r>
      <rPr>
        <sz val="14"/>
        <color theme="1"/>
        <rFont val="Arial"/>
        <family val="2"/>
        <scheme val="minor"/>
      </rPr>
      <t xml:space="preserve"> Number of runs</t>
    </r>
  </si>
  <si>
    <r>
      <rPr>
        <b/>
        <sz val="14"/>
        <color theme="1"/>
        <rFont val="Arial"/>
        <family val="2"/>
        <scheme val="minor"/>
      </rPr>
      <t>s</t>
    </r>
    <r>
      <rPr>
        <b/>
        <vertAlign val="subscript"/>
        <sz val="14"/>
        <color theme="1"/>
        <rFont val="Arial"/>
        <family val="2"/>
        <scheme val="minor"/>
      </rPr>
      <t>R</t>
    </r>
    <r>
      <rPr>
        <b/>
        <sz val="14"/>
        <color theme="1"/>
        <rFont val="Arial"/>
        <family val="2"/>
        <scheme val="minor"/>
      </rPr>
      <t xml:space="preserve"> or σ</t>
    </r>
    <r>
      <rPr>
        <b/>
        <vertAlign val="subscript"/>
        <sz val="14"/>
        <color theme="1"/>
        <rFont val="Arial"/>
        <family val="2"/>
        <scheme val="minor"/>
      </rPr>
      <t>R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Lab estimate or manufacturer's claim for repeatability</t>
    </r>
  </si>
  <si>
    <r>
      <rPr>
        <b/>
        <sz val="14"/>
        <color theme="1"/>
        <rFont val="Arial"/>
        <family val="2"/>
        <scheme val="minor"/>
      </rPr>
      <t>s</t>
    </r>
    <r>
      <rPr>
        <b/>
        <vertAlign val="subscript"/>
        <sz val="14"/>
        <color theme="1"/>
        <rFont val="Arial"/>
        <family val="2"/>
        <scheme val="minor"/>
      </rPr>
      <t>WL</t>
    </r>
    <r>
      <rPr>
        <b/>
        <sz val="14"/>
        <color theme="1"/>
        <rFont val="Arial"/>
        <family val="2"/>
        <scheme val="minor"/>
      </rPr>
      <t xml:space="preserve"> or σ</t>
    </r>
    <r>
      <rPr>
        <b/>
        <vertAlign val="subscript"/>
        <sz val="14"/>
        <color theme="1"/>
        <rFont val="Arial"/>
        <family val="2"/>
        <scheme val="minor"/>
      </rPr>
      <t>WL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Lab estimate or manufacturer's claim for within lab/device imprecision</t>
    </r>
  </si>
  <si>
    <r>
      <rPr>
        <b/>
        <sz val="14"/>
        <color theme="1"/>
        <rFont val="Arial"/>
        <family val="2"/>
        <scheme val="minor"/>
      </rPr>
      <t>nSam:</t>
    </r>
    <r>
      <rPr>
        <sz val="14"/>
        <color theme="1"/>
        <rFont val="Arial"/>
        <family val="2"/>
        <scheme val="minor"/>
      </rPr>
      <t xml:space="preserve"> Number of samples</t>
    </r>
  </si>
  <si>
    <r>
      <rPr>
        <b/>
        <sz val="14"/>
        <color theme="1"/>
        <rFont val="Arial"/>
        <family val="2"/>
        <scheme val="minor"/>
      </rPr>
      <t xml:space="preserve">nRep: </t>
    </r>
    <r>
      <rPr>
        <sz val="14"/>
        <color theme="1"/>
        <rFont val="Arial"/>
        <family val="2"/>
        <scheme val="minor"/>
      </rPr>
      <t>Number of replicates per run (If missed data, average nuber of replicates per run)</t>
    </r>
  </si>
  <si>
    <r>
      <rPr>
        <b/>
        <sz val="14"/>
        <color theme="1"/>
        <rFont val="Arial"/>
        <family val="2"/>
        <scheme val="minor"/>
      </rPr>
      <t>se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 xml:space="preserve"> and df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Standard error and degree of freedom for reference material</t>
    </r>
  </si>
  <si>
    <r>
      <t>If u or u</t>
    </r>
    <r>
      <rPr>
        <b/>
        <vertAlign val="subscript"/>
        <sz val="14"/>
        <color theme="1"/>
        <rFont val="Arial"/>
        <family val="2"/>
        <scheme val="minor"/>
      </rPr>
      <t>c</t>
    </r>
    <r>
      <rPr>
        <b/>
        <sz val="14"/>
        <color theme="1"/>
        <rFont val="Arial"/>
        <family val="2"/>
        <scheme val="minor"/>
      </rPr>
      <t xml:space="preserve"> are presented:     se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 xml:space="preserve"> = u or u</t>
    </r>
    <r>
      <rPr>
        <b/>
        <vertAlign val="subscript"/>
        <sz val="14"/>
        <color theme="1"/>
        <rFont val="Arial"/>
        <family val="2"/>
        <scheme val="minor"/>
      </rPr>
      <t>c</t>
    </r>
  </si>
  <si>
    <r>
      <t>If U is presented:                 se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 xml:space="preserve"> = U/k                       K = 1.96 for 95%,    k = 2.58 for 99% </t>
    </r>
  </si>
  <si>
    <t>Decimal</t>
  </si>
  <si>
    <r>
      <rPr>
        <b/>
        <sz val="14"/>
        <color theme="1"/>
        <rFont val="Arial"/>
        <family val="2"/>
        <scheme val="minor"/>
      </rPr>
      <t>Decimal:</t>
    </r>
    <r>
      <rPr>
        <sz val="14"/>
        <color theme="1"/>
        <rFont val="Arial"/>
        <family val="2"/>
        <scheme val="minor"/>
      </rPr>
      <t xml:space="preserve"> Number of Decimal places for rounding the calculations</t>
    </r>
  </si>
  <si>
    <t>Hassan Bayat. Sina Clinical Lab. Qaem Shahr, Iran</t>
  </si>
  <si>
    <r>
      <t>Bias</t>
    </r>
    <r>
      <rPr>
        <b/>
        <vertAlign val="subscript"/>
        <sz val="14"/>
        <color theme="1"/>
        <rFont val="Arial"/>
        <family val="2"/>
        <scheme val="minor"/>
      </rPr>
      <t xml:space="preserve">a </t>
    </r>
    <r>
      <rPr>
        <b/>
        <sz val="14"/>
        <color theme="1"/>
        <rFont val="Arial"/>
        <family val="2"/>
        <scheme val="minor"/>
      </rPr>
      <t>(Unit)</t>
    </r>
  </si>
  <si>
    <t>Bias (Unit)</t>
  </si>
  <si>
    <r>
      <t>Bias</t>
    </r>
    <r>
      <rPr>
        <b/>
        <vertAlign val="subscript"/>
        <sz val="14"/>
        <color theme="1"/>
        <rFont val="Arial"/>
        <family val="2"/>
        <scheme val="minor"/>
      </rPr>
      <t>a</t>
    </r>
    <r>
      <rPr>
        <b/>
        <sz val="14"/>
        <color theme="1"/>
        <rFont val="Arial"/>
        <family val="2"/>
        <scheme val="minor"/>
      </rPr>
      <t xml:space="preserve">: Allowable bias </t>
    </r>
    <r>
      <rPr>
        <sz val="14"/>
        <color theme="1"/>
        <rFont val="Arial"/>
        <family val="2"/>
        <scheme val="minor"/>
      </rPr>
      <t>(Enter in the measuremen unit)</t>
    </r>
  </si>
  <si>
    <r>
      <t>If CI is presented:                se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 xml:space="preserve"> = (UL - LL)/k'         K' = 3.92 for 95%,   k' = 5.16 for 99% </t>
    </r>
  </si>
  <si>
    <r>
      <t>u</t>
    </r>
    <r>
      <rPr>
        <b/>
        <vertAlign val="subscript"/>
        <sz val="14"/>
        <color theme="1"/>
        <rFont val="Arial"/>
        <family val="2"/>
        <scheme val="minor"/>
      </rPr>
      <t>RM</t>
    </r>
  </si>
  <si>
    <r>
      <t>U</t>
    </r>
    <r>
      <rPr>
        <b/>
        <vertAlign val="subscript"/>
        <sz val="14"/>
        <color theme="1"/>
        <rFont val="Arial"/>
        <family val="2"/>
        <scheme val="minor"/>
      </rPr>
      <t>bias</t>
    </r>
  </si>
  <si>
    <r>
      <rPr>
        <b/>
        <sz val="14"/>
        <color theme="1"/>
        <rFont val="Arial"/>
        <family val="2"/>
        <scheme val="minor"/>
      </rPr>
      <t>u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 xml:space="preserve"> and df</t>
    </r>
    <r>
      <rPr>
        <b/>
        <vertAlign val="subscript"/>
        <sz val="14"/>
        <color theme="1"/>
        <rFont val="Arial"/>
        <family val="2"/>
        <scheme val="minor"/>
      </rPr>
      <t>RM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Standard error and degree of freedom for reference material</t>
    </r>
  </si>
  <si>
    <r>
      <rPr>
        <b/>
        <sz val="14"/>
        <color theme="1"/>
        <rFont val="Arial"/>
        <family val="2"/>
        <scheme val="minor"/>
      </rPr>
      <t>U</t>
    </r>
    <r>
      <rPr>
        <b/>
        <vertAlign val="subscript"/>
        <sz val="14"/>
        <color theme="1"/>
        <rFont val="Arial"/>
        <family val="2"/>
        <scheme val="minor"/>
      </rPr>
      <t>bias</t>
    </r>
    <r>
      <rPr>
        <b/>
        <sz val="14"/>
        <color theme="1"/>
        <rFont val="Arial"/>
        <family val="2"/>
        <scheme val="minor"/>
      </rPr>
      <t>:</t>
    </r>
    <r>
      <rPr>
        <sz val="14"/>
        <color theme="1"/>
        <rFont val="Arial"/>
        <family val="2"/>
        <scheme val="minor"/>
      </rPr>
      <t xml:space="preserve"> Expanded uncertainty of bia</t>
    </r>
  </si>
  <si>
    <r>
      <t xml:space="preserve">CLSI EP15-A3 (Ed4). Bias Estimation using </t>
    </r>
    <r>
      <rPr>
        <b/>
        <sz val="16"/>
        <color rgb="FFFF0000"/>
        <rFont val="Arial"/>
        <family val="2"/>
        <scheme val="minor"/>
      </rPr>
      <t>Certified</t>
    </r>
    <r>
      <rPr>
        <b/>
        <sz val="16"/>
        <color theme="1"/>
        <rFont val="Arial"/>
        <family val="2"/>
        <scheme val="minor"/>
      </rPr>
      <t xml:space="preserve"> reference material </t>
    </r>
  </si>
  <si>
    <r>
      <t xml:space="preserve">CLSI EP15-A3 (Ed4). Bias Estimation using </t>
    </r>
    <r>
      <rPr>
        <b/>
        <sz val="16"/>
        <color rgb="FFFF0000"/>
        <rFont val="Arial"/>
        <family val="2"/>
        <scheme val="minor"/>
      </rPr>
      <t>EQA/PT/Peer Group</t>
    </r>
    <r>
      <rPr>
        <b/>
        <sz val="16"/>
        <color theme="1"/>
        <rFont val="Arial"/>
        <family val="2"/>
        <scheme val="minor"/>
      </rPr>
      <t xml:space="preserve"> material </t>
    </r>
  </si>
  <si>
    <r>
      <t xml:space="preserve">CLSI EP15-A3 (Ed4). Bias Estimation using </t>
    </r>
    <r>
      <rPr>
        <b/>
        <sz val="16"/>
        <color rgb="FFFF0000"/>
        <rFont val="Arial"/>
        <family val="2"/>
        <scheme val="minor"/>
      </rPr>
      <t>Commercial QC</t>
    </r>
    <r>
      <rPr>
        <b/>
        <sz val="16"/>
        <color theme="1"/>
        <rFont val="Arial"/>
        <family val="2"/>
        <scheme val="minor"/>
      </rPr>
      <t xml:space="preserve"> material </t>
    </r>
  </si>
  <si>
    <r>
      <t xml:space="preserve">CLSI EP15-A3 (Ed4). Bias Estimation using </t>
    </r>
    <r>
      <rPr>
        <b/>
        <sz val="16"/>
        <color rgb="FFFF0000"/>
        <rFont val="Arial"/>
        <family val="2"/>
        <scheme val="minor"/>
      </rPr>
      <t>Spiked</t>
    </r>
    <r>
      <rPr>
        <b/>
        <sz val="16"/>
        <color theme="1"/>
        <rFont val="Arial"/>
        <family val="2"/>
        <scheme val="minor"/>
      </rPr>
      <t xml:space="preserve"> material </t>
    </r>
  </si>
  <si>
    <r>
      <t xml:space="preserve">CLSI EP15-A3 (Ed4). Bias Estimation using material with </t>
    </r>
    <r>
      <rPr>
        <b/>
        <sz val="16"/>
        <color rgb="FFFF0000"/>
        <rFont val="Arial"/>
        <family val="2"/>
        <scheme val="minor"/>
      </rPr>
      <t>Conventional Target</t>
    </r>
    <r>
      <rPr>
        <b/>
        <sz val="16"/>
        <color theme="1"/>
        <rFont val="Arial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</si>
</sst>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rgb="FFFF0000"/>
      <name val="Arial"/>
      <family val="2"/>
      <scheme val="minor"/>
    </font>
    <font>
      <b/>
      <vertAlign val="subscript"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</font>
    <font>
      <b/>
      <sz val="16"/>
      <color theme="1"/>
      <name val="Arial"/>
      <family val="2"/>
      <scheme val="minor"/>
    </font>
    <font>
      <b/>
      <sz val="16"/>
      <color rgb="FF7030A0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sz val="22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4" fillId="2" borderId="0" xfId="0" applyFont="1" applyFill="1"/>
    <xf numFmtId="0" fontId="1" fillId="0" borderId="0" xfId="0" applyFont="1" applyAlignment="1">
      <alignment horizontal="center" vertical="center"/>
    </xf>
    <xf numFmtId="0" fontId="6" fillId="3" borderId="0" xfId="0" applyFont="1" applyFill="1"/>
    <xf numFmtId="0" fontId="0" fillId="3" borderId="0" xfId="0" applyFill="1"/>
    <xf numFmtId="0" fontId="1" fillId="3" borderId="8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 wrapText="1"/>
    </xf>
    <xf numFmtId="0" fontId="6" fillId="4" borderId="0" xfId="0" applyFont="1" applyFill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6" fillId="4" borderId="0" xfId="0" applyFont="1" applyFill="1" applyBorder="1"/>
    <xf numFmtId="0" fontId="0" fillId="4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4" borderId="0" xfId="0" applyFont="1" applyFill="1"/>
    <xf numFmtId="0" fontId="0" fillId="5" borderId="0" xfId="0" applyFill="1"/>
    <xf numFmtId="0" fontId="0" fillId="6" borderId="0" xfId="0" applyFill="1"/>
    <xf numFmtId="0" fontId="1" fillId="3" borderId="0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0" fillId="0" borderId="0" xfId="0" applyProtection="1"/>
    <xf numFmtId="0" fontId="1" fillId="3" borderId="8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right" vertical="center"/>
    </xf>
    <xf numFmtId="0" fontId="9" fillId="3" borderId="0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vertical="top"/>
    </xf>
    <xf numFmtId="0" fontId="0" fillId="3" borderId="14" xfId="0" applyFill="1" applyBorder="1"/>
    <xf numFmtId="0" fontId="0" fillId="3" borderId="16" xfId="0" applyFill="1" applyBorder="1"/>
    <xf numFmtId="0" fontId="0" fillId="3" borderId="17" xfId="0" applyFill="1" applyBorder="1"/>
    <xf numFmtId="0" fontId="6" fillId="3" borderId="9" xfId="0" applyFont="1" applyFill="1" applyBorder="1"/>
    <xf numFmtId="0" fontId="0" fillId="3" borderId="0" xfId="0" applyFill="1" applyBorder="1"/>
    <xf numFmtId="0" fontId="1" fillId="3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2" xfId="0" applyFill="1" applyBorder="1"/>
    <xf numFmtId="0" fontId="10" fillId="3" borderId="4" xfId="0" applyFont="1" applyFill="1" applyBorder="1" applyAlignment="1">
      <alignment horizontal="center" vertical="top" wrapText="1"/>
    </xf>
    <xf numFmtId="0" fontId="6" fillId="3" borderId="9" xfId="0" applyFont="1" applyFill="1" applyBorder="1" applyProtection="1"/>
    <xf numFmtId="0" fontId="1" fillId="3" borderId="9" xfId="0" applyFont="1" applyFill="1" applyBorder="1" applyAlignment="1" applyProtection="1">
      <alignment horizontal="center" vertical="center"/>
    </xf>
    <xf numFmtId="0" fontId="6" fillId="4" borderId="0" xfId="0" applyFont="1" applyFill="1" applyAlignment="1">
      <alignment horizontal="left" vertical="center" indent="2"/>
    </xf>
    <xf numFmtId="0" fontId="1" fillId="4" borderId="0" xfId="0" applyFont="1" applyFill="1" applyAlignment="1">
      <alignment horizontal="left" vertical="center" indent="2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>
      <alignment vertical="center"/>
    </xf>
    <xf numFmtId="0" fontId="1" fillId="7" borderId="0" xfId="0" applyFont="1" applyFill="1" applyAlignment="1">
      <alignment horizontal="left" vertical="center" indent="2"/>
    </xf>
    <xf numFmtId="0" fontId="9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right" vertical="center"/>
    </xf>
    <xf numFmtId="0" fontId="1" fillId="3" borderId="22" xfId="0" applyFont="1" applyFill="1" applyBorder="1" applyAlignment="1">
      <alignment horizontal="left" vertical="center"/>
    </xf>
    <xf numFmtId="0" fontId="0" fillId="3" borderId="9" xfId="0" applyFill="1" applyBorder="1"/>
    <xf numFmtId="0" fontId="0" fillId="3" borderId="4" xfId="0" applyFill="1" applyBorder="1"/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1" fillId="3" borderId="13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0" fillId="3" borderId="14" xfId="0" applyFill="1" applyBorder="1" applyProtection="1"/>
    <xf numFmtId="0" fontId="0" fillId="3" borderId="16" xfId="0" applyFill="1" applyBorder="1" applyProtection="1"/>
    <xf numFmtId="0" fontId="0" fillId="3" borderId="17" xfId="0" applyFill="1" applyBorder="1" applyProtection="1"/>
    <xf numFmtId="0" fontId="0" fillId="3" borderId="9" xfId="0" applyFill="1" applyBorder="1" applyProtection="1"/>
    <xf numFmtId="0" fontId="0" fillId="3" borderId="2" xfId="0" applyFill="1" applyBorder="1" applyProtection="1"/>
    <xf numFmtId="0" fontId="0" fillId="4" borderId="0" xfId="0" applyFill="1" applyProtection="1"/>
    <xf numFmtId="0" fontId="0" fillId="4" borderId="0" xfId="0" applyFill="1" applyAlignment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right" vertical="center"/>
    </xf>
    <xf numFmtId="0" fontId="9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 vertical="center"/>
    </xf>
    <xf numFmtId="0" fontId="12" fillId="3" borderId="13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9" fillId="3" borderId="15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right" vertical="top"/>
    </xf>
    <xf numFmtId="0" fontId="10" fillId="3" borderId="3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 indent="2"/>
    </xf>
    <xf numFmtId="0" fontId="9" fillId="3" borderId="9" xfId="0" applyFont="1" applyFill="1" applyBorder="1" applyAlignment="1">
      <alignment horizontal="left" vertical="center" wrapText="1" indent="2"/>
    </xf>
    <xf numFmtId="0" fontId="10" fillId="3" borderId="4" xfId="0" applyFont="1" applyFill="1" applyBorder="1" applyAlignment="1">
      <alignment horizontal="left" vertical="top" wrapText="1"/>
    </xf>
    <xf numFmtId="0" fontId="9" fillId="3" borderId="3" xfId="0" applyFont="1" applyFill="1" applyBorder="1" applyAlignment="1" applyProtection="1">
      <alignment horizontal="right" vertical="top"/>
    </xf>
  </cellXfs>
  <cellStyles count="1">
    <cellStyle name="Normal" xfId="0" builtinId="0"/>
  </cellStyles>
  <dxfs count="46"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109537</xdr:colOff>
      <xdr:row>26</xdr:row>
      <xdr:rowOff>466725</xdr:rowOff>
    </xdr:from>
    <xdr:to>
      <xdr:col>17</xdr:col>
      <xdr:colOff>169067</xdr:colOff>
      <xdr:row>30</xdr:row>
      <xdr:rowOff>16669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1193" y="3228975"/>
          <a:ext cx="2571750" cy="733425"/>
        </a:xfrm>
        <a:prstGeom prst="rect">
          <a:avLst/>
        </a:prstGeom>
        <a:noFill/>
        <a:ln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183357</xdr:colOff>
      <xdr:row>29</xdr:row>
      <xdr:rowOff>47625</xdr:rowOff>
    </xdr:from>
    <xdr:to>
      <xdr:col>7</xdr:col>
      <xdr:colOff>685801</xdr:colOff>
      <xdr:row>30</xdr:row>
      <xdr:rowOff>114300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5013" y="3762375"/>
          <a:ext cx="1550194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466725</xdr:colOff>
      <xdr:row>43</xdr:row>
      <xdr:rowOff>47625</xdr:rowOff>
    </xdr:from>
    <xdr:to>
      <xdr:col>15</xdr:col>
      <xdr:colOff>554301</xdr:colOff>
      <xdr:row>46</xdr:row>
      <xdr:rowOff>66676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2333625"/>
          <a:ext cx="94297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1031081</xdr:colOff>
      <xdr:row>7</xdr:row>
      <xdr:rowOff>269081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43800" y="217408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228600</xdr:colOff>
      <xdr:row>21</xdr:row>
      <xdr:rowOff>57150</xdr:rowOff>
    </xdr:from>
    <xdr:to>
      <xdr:col>7</xdr:col>
      <xdr:colOff>457200</xdr:colOff>
      <xdr:row>25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00150"/>
          <a:ext cx="15144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23</xdr:row>
      <xdr:rowOff>0</xdr:rowOff>
    </xdr:from>
    <xdr:to>
      <xdr:col>20</xdr:col>
      <xdr:colOff>400050</xdr:colOff>
      <xdr:row>29</xdr:row>
      <xdr:rowOff>114300</xdr:rowOff>
    </xdr:to>
    <xdr:sp macro="" textlink="">
      <xdr:nvSpPr>
        <xdr:cNvPr id="1026" name="dimg_6" descr="Image result for Satterthwaite’s approximation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772150" y="2857500"/>
          <a:ext cx="222885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24</xdr:row>
      <xdr:rowOff>0</xdr:rowOff>
    </xdr:from>
    <xdr:to>
      <xdr:col>9</xdr:col>
      <xdr:colOff>635794</xdr:colOff>
      <xdr:row>25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143000"/>
          <a:ext cx="6381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581025</xdr:colOff>
      <xdr:row>28</xdr:row>
      <xdr:rowOff>0</xdr:rowOff>
    </xdr:from>
    <xdr:to>
      <xdr:col>7</xdr:col>
      <xdr:colOff>166687</xdr:colOff>
      <xdr:row>29</xdr:row>
      <xdr:rowOff>119062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1143000"/>
          <a:ext cx="6381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571500</xdr:colOff>
      <xdr:row>22</xdr:row>
      <xdr:rowOff>57150</xdr:rowOff>
    </xdr:from>
    <xdr:to>
      <xdr:col>7</xdr:col>
      <xdr:colOff>159544</xdr:colOff>
      <xdr:row>23</xdr:row>
      <xdr:rowOff>176212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1200150"/>
          <a:ext cx="6381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G45"/>
  <sheetViews>
    <sheetView tabSelected="1" zoomScaleNormal="100" workbookViewId="0">
      <pane xSplit="13" ySplit="16" topLeftCell="N17" activePane="bottomRight" state="frozen"/>
      <selection pane="topRight" activeCell="L1" sqref="L1"/>
      <selection pane="bottomLeft" activeCell="A15" sqref="A15"/>
      <selection pane="bottomRight" activeCell="K7" sqref="K7"/>
    </sheetView>
  </sheetViews>
  <sheetFormatPr defaultRowHeight="14.25" x14ac:dyDescent="0.2"/>
  <cols>
    <col min="1" max="1" width="0" hidden="1" customWidth="1"/>
    <col min="2" max="2" width="4" style="21" customWidth="1"/>
    <col min="3" max="3" width="4.25" style="10" customWidth="1"/>
    <col min="4" max="5" width="15.75" customWidth="1"/>
    <col min="6" max="6" width="5.75" customWidth="1"/>
    <col min="7" max="8" width="15.75" customWidth="1"/>
    <col min="9" max="9" width="5.875" customWidth="1"/>
    <col min="10" max="11" width="15.75" customWidth="1"/>
    <col min="12" max="12" width="8.75" customWidth="1"/>
    <col min="13" max="13" width="200.75" style="21" customWidth="1"/>
    <col min="14" max="14" width="10.75" style="21" customWidth="1"/>
    <col min="15" max="15" width="2" customWidth="1"/>
    <col min="16" max="16" width="15.75" customWidth="1"/>
  </cols>
  <sheetData>
    <row r="1" spans="1:33" s="21" customFormat="1" ht="15" thickBot="1" x14ac:dyDescent="0.25">
      <c r="M1" s="85" t="e">
        <f>IF(G13&gt;E9,"Because the experiment lacks sufficient dat, a reliable interpretation cannot be made",IF(ABS(K9)&gt;G13, "Statistically ignificant bias","Bias is NOT statisticallyt significant"))</f>
        <v>#VALUE!</v>
      </c>
    </row>
    <row r="2" spans="1:33" ht="12" customHeight="1" x14ac:dyDescent="0.2">
      <c r="C2" s="44"/>
      <c r="D2" s="86" t="s">
        <v>48</v>
      </c>
      <c r="E2" s="86"/>
      <c r="F2" s="86"/>
      <c r="G2" s="86"/>
      <c r="H2" s="86"/>
      <c r="I2" s="86"/>
      <c r="J2" s="86"/>
      <c r="K2" s="86"/>
      <c r="L2" s="45"/>
      <c r="M2" s="56"/>
    </row>
    <row r="3" spans="1:33" ht="24.95" customHeight="1" thickBot="1" x14ac:dyDescent="0.3">
      <c r="C3" s="46"/>
      <c r="D3" s="87"/>
      <c r="E3" s="87"/>
      <c r="F3" s="87"/>
      <c r="G3" s="87"/>
      <c r="H3" s="87"/>
      <c r="I3" s="87"/>
      <c r="J3" s="87"/>
      <c r="K3" s="87"/>
      <c r="L3" s="47"/>
      <c r="M3" s="56" t="s">
        <v>29</v>
      </c>
      <c r="N3" s="20"/>
      <c r="O3" s="9"/>
      <c r="P3" s="9"/>
      <c r="Q3" s="10"/>
      <c r="R3" s="10"/>
      <c r="S3" s="10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ht="24.95" customHeight="1" x14ac:dyDescent="0.25">
      <c r="C4" s="46"/>
      <c r="D4" s="88" t="s">
        <v>25</v>
      </c>
      <c r="E4" s="89"/>
      <c r="F4" s="61"/>
      <c r="G4" s="88" t="s">
        <v>26</v>
      </c>
      <c r="H4" s="89"/>
      <c r="I4" s="61"/>
      <c r="J4" s="88" t="s">
        <v>27</v>
      </c>
      <c r="K4" s="89"/>
      <c r="L4" s="54"/>
      <c r="M4" s="56" t="s">
        <v>33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 s="8" customFormat="1" ht="24.95" customHeight="1" x14ac:dyDescent="0.2">
      <c r="A5" s="8">
        <v>0</v>
      </c>
      <c r="B5" s="22"/>
      <c r="C5" s="49"/>
      <c r="D5" s="39" t="s">
        <v>2</v>
      </c>
      <c r="E5" s="40"/>
      <c r="F5" s="15"/>
      <c r="G5" s="39" t="s">
        <v>28</v>
      </c>
      <c r="H5" s="40"/>
      <c r="I5" s="15"/>
      <c r="J5" s="39" t="s">
        <v>16</v>
      </c>
      <c r="K5" s="40"/>
      <c r="L5" s="55"/>
      <c r="M5" s="56" t="s">
        <v>32</v>
      </c>
      <c r="N5" s="2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3" s="8" customFormat="1" ht="24.95" customHeight="1" x14ac:dyDescent="0.2">
      <c r="A6" s="8">
        <v>1</v>
      </c>
      <c r="B6" s="22"/>
      <c r="C6" s="49"/>
      <c r="D6" s="39" t="s">
        <v>3</v>
      </c>
      <c r="E6" s="60">
        <v>5</v>
      </c>
      <c r="F6" s="15"/>
      <c r="G6" s="39" t="s">
        <v>44</v>
      </c>
      <c r="H6" s="40"/>
      <c r="I6" s="50"/>
      <c r="J6" s="39" t="s">
        <v>18</v>
      </c>
      <c r="K6" s="40"/>
      <c r="L6" s="55"/>
      <c r="M6" s="56" t="s">
        <v>38</v>
      </c>
      <c r="N6" s="22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8" customFormat="1" ht="24.95" customHeight="1" thickBot="1" x14ac:dyDescent="0.25">
      <c r="A7" s="8">
        <v>2</v>
      </c>
      <c r="B7" s="22"/>
      <c r="C7" s="49"/>
      <c r="D7" s="39" t="s">
        <v>17</v>
      </c>
      <c r="E7" s="40"/>
      <c r="F7" s="15"/>
      <c r="G7" s="41" t="s">
        <v>15</v>
      </c>
      <c r="H7" s="84" t="s">
        <v>1</v>
      </c>
      <c r="I7" s="15"/>
      <c r="J7" s="41" t="s">
        <v>19</v>
      </c>
      <c r="K7" s="42"/>
      <c r="L7" s="55"/>
      <c r="M7" s="57" t="s">
        <v>42</v>
      </c>
      <c r="N7" s="2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8" customFormat="1" ht="24.95" customHeight="1" thickBot="1" x14ac:dyDescent="0.25">
      <c r="A8" s="8">
        <v>3</v>
      </c>
      <c r="B8" s="22"/>
      <c r="C8" s="49"/>
      <c r="D8" s="58" t="s">
        <v>37</v>
      </c>
      <c r="E8" s="59"/>
      <c r="F8" s="15"/>
      <c r="G8" s="15"/>
      <c r="H8" s="15"/>
      <c r="I8" s="15"/>
      <c r="J8" s="15"/>
      <c r="K8" s="15"/>
      <c r="L8" s="51"/>
      <c r="M8" s="56" t="s">
        <v>34</v>
      </c>
      <c r="N8" s="2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s="8" customFormat="1" ht="24.95" customHeight="1" thickBot="1" x14ac:dyDescent="0.25">
      <c r="A9" s="8">
        <v>4</v>
      </c>
      <c r="B9" s="22"/>
      <c r="C9" s="49"/>
      <c r="D9" s="41" t="s">
        <v>40</v>
      </c>
      <c r="E9" s="42"/>
      <c r="F9" s="15"/>
      <c r="G9" s="15"/>
      <c r="H9" s="15"/>
      <c r="I9" s="16"/>
      <c r="J9" s="18" t="s">
        <v>41</v>
      </c>
      <c r="K9" s="11" t="str">
        <f>IF((COUNT(H5,K5))=2,K5-H5,"")</f>
        <v/>
      </c>
      <c r="L9" s="51"/>
      <c r="M9" s="56" t="s">
        <v>30</v>
      </c>
      <c r="N9" s="22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</row>
    <row r="10" spans="1:33" s="8" customFormat="1" ht="24.95" customHeight="1" thickBot="1" x14ac:dyDescent="0.25">
      <c r="A10" s="8">
        <v>5</v>
      </c>
      <c r="B10" s="22"/>
      <c r="C10" s="49"/>
      <c r="F10" s="15"/>
      <c r="G10" s="15"/>
      <c r="H10" s="15"/>
      <c r="I10" s="15"/>
      <c r="J10" s="18" t="s">
        <v>24</v>
      </c>
      <c r="K10" s="11" t="str">
        <f>IF((COUNT(K9))=1,ROUND((K9/H5*100),1),"")</f>
        <v/>
      </c>
      <c r="L10" s="51"/>
      <c r="M10" s="56" t="s">
        <v>31</v>
      </c>
      <c r="N10" s="22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</row>
    <row r="11" spans="1:33" s="8" customFormat="1" ht="24.95" customHeight="1" x14ac:dyDescent="0.2">
      <c r="A11" s="8">
        <v>6</v>
      </c>
      <c r="B11" s="22"/>
      <c r="C11" s="49"/>
      <c r="D11" s="15"/>
      <c r="E11" s="91" t="s">
        <v>20</v>
      </c>
      <c r="F11" s="92"/>
      <c r="G11" s="93"/>
      <c r="H11" s="98" t="str">
        <f>IF((COUNT(E9,G13))&lt;2,"",(IF(G13&gt;E9,"NOTE! The experiment lacks sufficient data to detect clinically significant
bias. More runs are necessary.","The experiment has sufficient data to detect significant bias.")))</f>
        <v/>
      </c>
      <c r="I11" s="98"/>
      <c r="J11" s="98"/>
      <c r="K11" s="98"/>
      <c r="L11" s="99"/>
      <c r="M11" s="62" t="s">
        <v>35</v>
      </c>
      <c r="N11" s="22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</row>
    <row r="12" spans="1:33" s="8" customFormat="1" ht="24.95" customHeight="1" x14ac:dyDescent="0.2">
      <c r="A12" s="8">
        <v>7</v>
      </c>
      <c r="B12" s="22"/>
      <c r="C12" s="46"/>
      <c r="D12" s="48"/>
      <c r="E12" s="64" t="str">
        <f>IF((COUNT(E5:E8,H5:H6,K5:K7))&lt;9,"",ROUND(K34,E8))</f>
        <v/>
      </c>
      <c r="F12" s="63" t="str">
        <f>IF((COUNT(E5:E8,H5:H6,K5:K7))&lt;9,"","-")</f>
        <v/>
      </c>
      <c r="G12" s="65" t="str">
        <f>IF((COUNT(E5:E8,H5:H6,K5:K7))&lt;9,"",ROUND(K35,E8))</f>
        <v/>
      </c>
      <c r="H12" s="98"/>
      <c r="I12" s="98"/>
      <c r="J12" s="98"/>
      <c r="K12" s="98"/>
      <c r="L12" s="99"/>
      <c r="M12" s="62" t="s">
        <v>36</v>
      </c>
      <c r="N12" s="22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s="8" customFormat="1" ht="24.95" customHeight="1" thickBot="1" x14ac:dyDescent="0.25">
      <c r="B13" s="22"/>
      <c r="C13" s="46"/>
      <c r="D13" s="48"/>
      <c r="E13" s="96" t="s">
        <v>45</v>
      </c>
      <c r="F13" s="97"/>
      <c r="G13" s="17" t="str">
        <f>IF((COUNT(E5:E8))&lt;4,"",ROUND(K32,E8))</f>
        <v/>
      </c>
      <c r="H13" s="98"/>
      <c r="I13" s="98"/>
      <c r="J13" s="98"/>
      <c r="K13" s="98"/>
      <c r="L13" s="99"/>
      <c r="M13" s="62" t="s">
        <v>43</v>
      </c>
      <c r="N13" s="2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</row>
    <row r="14" spans="1:33" s="8" customFormat="1" ht="21" customHeight="1" x14ac:dyDescent="0.2">
      <c r="B14" s="22"/>
      <c r="C14" s="49"/>
      <c r="D14" s="15"/>
      <c r="E14" s="13"/>
      <c r="F14" s="13"/>
      <c r="G14" s="13"/>
      <c r="H14" s="98"/>
      <c r="I14" s="98"/>
      <c r="J14" s="98"/>
      <c r="K14" s="98"/>
      <c r="L14" s="99"/>
      <c r="M14" s="56" t="s">
        <v>47</v>
      </c>
      <c r="N14" s="2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ht="58.5" customHeight="1" thickBot="1" x14ac:dyDescent="0.3">
      <c r="C15" s="52"/>
      <c r="D15" s="94" t="s">
        <v>21</v>
      </c>
      <c r="E15" s="94"/>
      <c r="F15" s="95" t="str">
        <f>IF(COUNT(G13)&lt;1,"",IF(G13&gt;E9,"Because the experiment lacks sufficient dat, a reliable interpretation cannot be made",(IF(ABS(K9)&gt;G13,(IF(ABS(K9)&gt;E9,"The observed bias is Statisticanlly significant and MORE than allowable bias","The observed bias is Statisticanlly significant but LESS than allowable bias")),"The observed bias is NOT Statisticanlly significant"))))</f>
        <v/>
      </c>
      <c r="G15" s="95"/>
      <c r="H15" s="95"/>
      <c r="I15" s="95"/>
      <c r="J15" s="95"/>
      <c r="K15" s="95"/>
      <c r="L15" s="53"/>
      <c r="M15" s="57" t="s">
        <v>39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</row>
    <row r="16" spans="1:33" s="21" customFormat="1" ht="200.1" customHeight="1" x14ac:dyDescent="0.25">
      <c r="G16" s="23"/>
      <c r="H16" s="23"/>
      <c r="I16" s="24"/>
      <c r="J16" s="24"/>
      <c r="K16" s="24"/>
      <c r="L16" s="24"/>
      <c r="N16" s="19"/>
      <c r="O16" s="19"/>
      <c r="P16" s="19"/>
      <c r="Q16" s="19"/>
      <c r="R16" s="19"/>
      <c r="S16" s="19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4:33" ht="21" customHeight="1" x14ac:dyDescent="0.25">
      <c r="D17" s="10"/>
      <c r="E17" s="10"/>
      <c r="G17" s="14"/>
      <c r="H17" s="14"/>
      <c r="I17" s="14"/>
      <c r="J17" s="14"/>
      <c r="K17" s="14"/>
      <c r="L17" s="14"/>
      <c r="N17" s="19"/>
      <c r="O17" s="12"/>
      <c r="P17" s="12"/>
      <c r="Q17" s="12"/>
      <c r="R17" s="12"/>
      <c r="S17" s="12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18" spans="4:33" ht="20.25" x14ac:dyDescent="0.25">
      <c r="D18" s="10"/>
      <c r="E18" s="10"/>
      <c r="F18" s="14"/>
      <c r="G18" s="14"/>
      <c r="H18" s="14"/>
      <c r="I18" s="14"/>
      <c r="J18" s="14"/>
      <c r="K18" s="14"/>
      <c r="L18" s="14"/>
      <c r="N18" s="19"/>
      <c r="O18" s="12"/>
      <c r="P18" s="12"/>
      <c r="Q18" s="12"/>
      <c r="R18" s="12"/>
      <c r="S18" s="12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4:33" ht="20.25" x14ac:dyDescent="0.25">
      <c r="D19" s="10"/>
      <c r="E19" s="10"/>
      <c r="F19" s="14"/>
      <c r="G19" s="14"/>
      <c r="H19" s="14"/>
      <c r="I19" s="14"/>
      <c r="J19" s="14"/>
      <c r="K19" s="14"/>
      <c r="L19" s="14"/>
      <c r="N19" s="19"/>
      <c r="O19" s="12"/>
      <c r="P19" s="12"/>
      <c r="Q19" s="12"/>
      <c r="R19" s="12"/>
      <c r="S19" s="12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4:33" ht="20.25" x14ac:dyDescent="0.25">
      <c r="D20" s="10"/>
      <c r="E20" s="10"/>
      <c r="F20" s="14"/>
      <c r="G20" s="14"/>
      <c r="H20" s="14"/>
      <c r="I20" s="14"/>
      <c r="J20" s="14"/>
      <c r="K20" s="14"/>
      <c r="L20" s="14"/>
      <c r="N20" s="19"/>
      <c r="O20" s="12"/>
      <c r="P20" s="12"/>
      <c r="Q20" s="12"/>
      <c r="R20" s="12"/>
      <c r="S20" s="12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4:33" ht="20.25" x14ac:dyDescent="0.25">
      <c r="D21" s="10"/>
      <c r="E21" s="10" t="s">
        <v>22</v>
      </c>
      <c r="F21" s="14"/>
      <c r="G21" s="14"/>
      <c r="H21" s="14"/>
      <c r="I21" s="14"/>
      <c r="J21" s="14"/>
      <c r="K21" s="14"/>
      <c r="L21" s="14"/>
      <c r="N21" s="19"/>
      <c r="O21" s="12"/>
      <c r="P21" s="12"/>
      <c r="Q21" s="12"/>
      <c r="R21" s="12"/>
      <c r="S21" s="12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4:33" ht="20.25" x14ac:dyDescent="0.25">
      <c r="D22" s="10"/>
      <c r="E22" s="10"/>
      <c r="F22" s="10"/>
      <c r="I22" s="10"/>
      <c r="J22" s="10"/>
      <c r="K22" s="10"/>
      <c r="L22" s="10"/>
      <c r="N22" s="19"/>
      <c r="O22" s="12"/>
      <c r="P22" s="12"/>
      <c r="Q22" s="12"/>
      <c r="R22" s="12"/>
      <c r="S22" s="12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4:33" ht="20.25" x14ac:dyDescent="0.25">
      <c r="D23" s="10"/>
      <c r="E23" s="10"/>
      <c r="F23" s="10"/>
      <c r="I23" s="10"/>
      <c r="J23" s="10"/>
      <c r="K23" s="10"/>
      <c r="L23" s="10"/>
      <c r="N23" s="19"/>
      <c r="O23" s="12"/>
      <c r="P23" s="12"/>
      <c r="Q23" s="12"/>
      <c r="R23" s="12"/>
      <c r="S23" s="12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</row>
    <row r="24" spans="4:33" ht="20.25" x14ac:dyDescent="0.25">
      <c r="D24" s="10"/>
      <c r="E24" s="10"/>
      <c r="F24" s="10"/>
      <c r="I24" s="10"/>
      <c r="J24" s="10"/>
      <c r="K24" s="10"/>
      <c r="L24" s="10"/>
      <c r="N24" s="19"/>
      <c r="O24" s="12"/>
      <c r="P24" s="12"/>
      <c r="Q24" s="12"/>
      <c r="R24" s="12"/>
      <c r="S24" s="12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</row>
    <row r="25" spans="4:33" ht="20.25" x14ac:dyDescent="0.25">
      <c r="D25" s="10"/>
      <c r="E25" s="10"/>
      <c r="F25" s="10"/>
      <c r="I25" s="10"/>
      <c r="J25" s="10"/>
      <c r="K25" s="10"/>
      <c r="L25" s="10"/>
      <c r="N25" s="19"/>
      <c r="O25" s="12"/>
      <c r="P25" s="12"/>
      <c r="Q25" s="12"/>
      <c r="R25" s="12"/>
      <c r="S25" s="12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spans="4:33" ht="18" x14ac:dyDescent="0.25">
      <c r="G26" s="10" t="s">
        <v>9</v>
      </c>
      <c r="H26" s="10">
        <v>0.95</v>
      </c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</row>
    <row r="27" spans="4:33" ht="29.25" x14ac:dyDescent="0.25">
      <c r="G27" s="5" t="s">
        <v>10</v>
      </c>
      <c r="H27" t="e">
        <f>1-(0.025/E7)</f>
        <v>#DIV/0!</v>
      </c>
      <c r="T27" s="9"/>
      <c r="U27" s="9"/>
      <c r="V27" s="9"/>
      <c r="W27" s="9"/>
      <c r="X27" s="9"/>
      <c r="Y27" s="9"/>
    </row>
    <row r="28" spans="4:33" ht="18" x14ac:dyDescent="0.25">
      <c r="G28" s="5"/>
      <c r="J28" s="3" t="s">
        <v>5</v>
      </c>
      <c r="K28" s="3" t="e">
        <f>((1/E5)*(K7^2-(((E6-1)/E6)*K6^2)))^0.5</f>
        <v>#DIV/0!</v>
      </c>
      <c r="L28" s="3"/>
      <c r="M28" s="27" t="e">
        <f>IF(K28&gt;K38,"ERROR",(IF(K28&lt;M38,"ERROR","")))</f>
        <v>#DIV/0!</v>
      </c>
      <c r="T28" s="9"/>
      <c r="U28" s="9"/>
      <c r="V28" s="9"/>
      <c r="W28" s="9"/>
      <c r="X28" s="9"/>
      <c r="Y28" s="9"/>
    </row>
    <row r="29" spans="4:33" ht="18" x14ac:dyDescent="0.25">
      <c r="G29" s="5"/>
      <c r="J29" t="s">
        <v>7</v>
      </c>
      <c r="K29" t="e">
        <f>($H$6^2+K28^2)^0.5</f>
        <v>#DIV/0!</v>
      </c>
      <c r="T29" s="9"/>
      <c r="U29" s="9"/>
      <c r="V29" s="9"/>
      <c r="W29" s="9"/>
      <c r="X29" s="9"/>
      <c r="Y29" s="9"/>
    </row>
    <row r="30" spans="4:33" ht="18" x14ac:dyDescent="0.25">
      <c r="G30" s="5"/>
      <c r="J30" s="4" t="s">
        <v>8</v>
      </c>
      <c r="K30" t="e">
        <f>$K$36*(K29/K28)^4</f>
        <v>#DIV/0!</v>
      </c>
      <c r="T30" s="9"/>
      <c r="U30" s="9"/>
      <c r="V30" s="9"/>
      <c r="W30" s="9"/>
      <c r="X30" s="9"/>
      <c r="Y30" s="9"/>
    </row>
    <row r="31" spans="4:33" x14ac:dyDescent="0.2">
      <c r="G31" s="5"/>
      <c r="J31" s="4" t="s">
        <v>11</v>
      </c>
      <c r="K31" t="e">
        <f>_xlfn.T.INV($H$27,K30)</f>
        <v>#DIV/0!</v>
      </c>
    </row>
    <row r="32" spans="4:33" x14ac:dyDescent="0.2">
      <c r="G32" s="5"/>
      <c r="J32" s="4" t="s">
        <v>12</v>
      </c>
      <c r="K32" t="e">
        <f>K31*K29</f>
        <v>#DIV/0!</v>
      </c>
    </row>
    <row r="33" spans="7:16" x14ac:dyDescent="0.2">
      <c r="G33" s="5"/>
    </row>
    <row r="34" spans="7:16" x14ac:dyDescent="0.2">
      <c r="G34" s="5"/>
      <c r="J34" s="90" t="s">
        <v>13</v>
      </c>
      <c r="K34" t="e">
        <f>$H$5-K32</f>
        <v>#DIV/0!</v>
      </c>
    </row>
    <row r="35" spans="7:16" x14ac:dyDescent="0.2">
      <c r="J35" s="90"/>
      <c r="K35" t="e">
        <f>$H$5+K32</f>
        <v>#DIV/0!</v>
      </c>
    </row>
    <row r="36" spans="7:16" x14ac:dyDescent="0.2">
      <c r="J36" s="1" t="s">
        <v>6</v>
      </c>
      <c r="K36" s="1">
        <f>E5-1</f>
        <v>-1</v>
      </c>
      <c r="L36" s="25"/>
    </row>
    <row r="37" spans="7:16" x14ac:dyDescent="0.2">
      <c r="J37" s="2" t="s">
        <v>4</v>
      </c>
      <c r="K37" s="2">
        <f>K7</f>
        <v>0</v>
      </c>
      <c r="L37" s="26"/>
    </row>
    <row r="38" spans="7:16" x14ac:dyDescent="0.2">
      <c r="J38" s="3" t="s">
        <v>5</v>
      </c>
      <c r="K38" s="3" t="e">
        <f>K37/((K36+1))^0.5</f>
        <v>#DIV/0!</v>
      </c>
      <c r="L38" s="3"/>
      <c r="M38" s="21" t="e">
        <f>K6/((E6*E5)^0.5)</f>
        <v>#DIV/0!</v>
      </c>
      <c r="O38" s="3" t="e">
        <f>J17/((K36+1))^0.5</f>
        <v>#DIV/0!</v>
      </c>
      <c r="P38" t="e">
        <f>R7/((E6*E5)^0.5)</f>
        <v>#DIV/0!</v>
      </c>
    </row>
    <row r="39" spans="7:16" x14ac:dyDescent="0.2">
      <c r="J39" t="s">
        <v>7</v>
      </c>
      <c r="K39" t="e">
        <f>($H$6^2+K38^2)^0.5</f>
        <v>#DIV/0!</v>
      </c>
    </row>
    <row r="40" spans="7:16" x14ac:dyDescent="0.2">
      <c r="J40" s="4" t="s">
        <v>8</v>
      </c>
      <c r="K40" t="e">
        <f>$K$36*(K39/K38)^4</f>
        <v>#DIV/0!</v>
      </c>
    </row>
    <row r="41" spans="7:16" x14ac:dyDescent="0.2">
      <c r="J41" s="4" t="s">
        <v>11</v>
      </c>
      <c r="K41" t="e">
        <f>_xlfn.T.INV($H$27,K40)</f>
        <v>#DIV/0!</v>
      </c>
    </row>
    <row r="42" spans="7:16" x14ac:dyDescent="0.2">
      <c r="J42" s="4" t="s">
        <v>12</v>
      </c>
      <c r="K42" t="e">
        <f>K41*K39</f>
        <v>#DIV/0!</v>
      </c>
    </row>
    <row r="44" spans="7:16" x14ac:dyDescent="0.2">
      <c r="J44" s="90" t="s">
        <v>13</v>
      </c>
      <c r="K44" t="e">
        <f>$H$5-K42</f>
        <v>#DIV/0!</v>
      </c>
    </row>
    <row r="45" spans="7:16" x14ac:dyDescent="0.2">
      <c r="J45" s="90"/>
      <c r="K45" t="e">
        <f>$H$5+K42</f>
        <v>#DIV/0!</v>
      </c>
    </row>
  </sheetData>
  <sheetProtection algorithmName="SHA-512" hashValue="yacWrfqt9An4rRI6XHx8atTwBTUWj0LzUdsopL+aa61gowuWnbt9vO8cih0keHIXyabKK88ygziADCbvBlu0kw==" saltValue="pRGUH1efSq5n/I1TlwwjEg==" spinCount="100000" sheet="1" objects="1" scenarios="1" selectLockedCells="1"/>
  <mergeCells count="11">
    <mergeCell ref="D2:K3"/>
    <mergeCell ref="D4:E4"/>
    <mergeCell ref="G4:H4"/>
    <mergeCell ref="J4:K4"/>
    <mergeCell ref="J44:J45"/>
    <mergeCell ref="E11:G11"/>
    <mergeCell ref="D15:E15"/>
    <mergeCell ref="F15:K15"/>
    <mergeCell ref="J34:J35"/>
    <mergeCell ref="E13:F13"/>
    <mergeCell ref="H11:L14"/>
  </mergeCells>
  <conditionalFormatting sqref="F15:K15">
    <cfRule type="containsText" dxfId="45" priority="1" operator="containsText" text="Bias is Statisticanlly significant and MORE than allowable bias">
      <formula>NOT(ISERROR(SEARCH("Bias is Statisticanlly significant and MORE than allowable bias",F15)))</formula>
    </cfRule>
    <cfRule type="containsText" dxfId="44" priority="2" operator="containsText" text="Statistically SIGNIFICANT bias!">
      <formula>NOT(ISERROR(SEARCH("Statistically SIGNIFICANT bias!",F15)))</formula>
    </cfRule>
    <cfRule type="containsText" dxfId="43" priority="3" operator="containsText" text="Staqtistically SIGNINFICANT">
      <formula>NOT(ISERROR(SEARCH("Staqtistically SIGNINFICANT",F15)))</formula>
    </cfRule>
    <cfRule type="cellIs" dxfId="42" priority="8" operator="equal">
      <formula>"The observe bias is statistically significant! Compare the bias to allowable specification."</formula>
    </cfRule>
    <cfRule type="cellIs" dxfId="41" priority="9" operator="equal">
      <formula>"The observe bias is statistically significant! Compare the bias to allowable specification"</formula>
    </cfRule>
    <cfRule type="cellIs" dxfId="40" priority="10" operator="equal">
      <formula>"The observe bias is statistically significant! Compare the bias to allowable specification"</formula>
    </cfRule>
  </conditionalFormatting>
  <conditionalFormatting sqref="H11:L14">
    <cfRule type="containsText" dxfId="39" priority="4" operator="containsText" text=" lacks">
      <formula>NOT(ISERROR(SEARCH(" lacks",H11)))</formula>
    </cfRule>
    <cfRule type="containsText" dxfId="38" priority="6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  <cfRule type="containsText" dxfId="37" priority="7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</conditionalFormatting>
  <conditionalFormatting sqref="K19">
    <cfRule type="containsText" dxfId="36" priority="5" operator="containsText" text="a">
      <formula>NOT(ISERROR(SEARCH("a",K19)))</formula>
    </cfRule>
  </conditionalFormatting>
  <dataValidations count="4">
    <dataValidation type="list" allowBlank="1" showInputMessage="1" showErrorMessage="1" sqref="E8" xr:uid="{00000000-0002-0000-0000-000000000000}">
      <formula1>$A$5:$A$9</formula1>
    </dataValidation>
    <dataValidation type="list" allowBlank="1" showInputMessage="1" showErrorMessage="1" sqref="E7" xr:uid="{00000000-0002-0000-0000-000001000000}">
      <formula1>$A$6:$A$11</formula1>
    </dataValidation>
    <dataValidation type="list" allowBlank="1" showInputMessage="1" showErrorMessage="1" sqref="E5" xr:uid="{00000000-0002-0000-0000-000002000000}">
      <formula1>$A$10:$A$12</formula1>
    </dataValidation>
    <dataValidation type="decimal" allowBlank="1" showInputMessage="1" showErrorMessage="1" sqref="E9" xr:uid="{00000000-0002-0000-0000-000003000000}">
      <formula1>0</formula1>
      <formula2>100</formula2>
    </dataValidation>
  </dataValidations>
  <pageMargins left="0.7" right="0.7" top="0.75" bottom="0.75" header="0.3" footer="0.3"/>
  <pageSetup paperSize="9" orientation="landscape" r:id="rId1"/>
  <ignoredErrors>
    <ignoredError sqref="E12:G12 G13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S44"/>
  <sheetViews>
    <sheetView zoomScale="80" zoomScaleNormal="80" workbookViewId="0">
      <pane xSplit="13" ySplit="16" topLeftCell="N18" activePane="bottomRight" state="frozen"/>
      <selection pane="topRight" activeCell="M1" sqref="M1"/>
      <selection pane="bottomLeft" activeCell="A17" sqref="A17"/>
      <selection pane="bottomRight" activeCell="E5" sqref="E5"/>
    </sheetView>
  </sheetViews>
  <sheetFormatPr defaultRowHeight="14.25" x14ac:dyDescent="0.2"/>
  <cols>
    <col min="1" max="1" width="0" hidden="1" customWidth="1"/>
    <col min="2" max="2" width="3.75" style="21" customWidth="1"/>
    <col min="3" max="3" width="5.375" customWidth="1"/>
    <col min="4" max="5" width="15.75" customWidth="1"/>
    <col min="6" max="6" width="3.625" customWidth="1"/>
    <col min="7" max="8" width="15.75" customWidth="1"/>
    <col min="9" max="9" width="4.625" customWidth="1"/>
    <col min="10" max="11" width="15.75" customWidth="1"/>
    <col min="13" max="13" width="200.75" customWidth="1"/>
  </cols>
  <sheetData>
    <row r="1" spans="1:19" s="21" customFormat="1" ht="15" thickBot="1" x14ac:dyDescent="0.25"/>
    <row r="2" spans="1:19" ht="24.95" customHeight="1" x14ac:dyDescent="0.2">
      <c r="C2" s="44"/>
      <c r="D2" s="86" t="s">
        <v>49</v>
      </c>
      <c r="E2" s="86"/>
      <c r="F2" s="86"/>
      <c r="G2" s="86"/>
      <c r="H2" s="86"/>
      <c r="I2" s="86"/>
      <c r="J2" s="86"/>
      <c r="K2" s="86"/>
      <c r="L2" s="45"/>
      <c r="M2" s="57"/>
      <c r="N2" s="10"/>
    </row>
    <row r="3" spans="1:19" ht="24.95" customHeight="1" thickBot="1" x14ac:dyDescent="0.25">
      <c r="C3" s="46"/>
      <c r="D3" s="87"/>
      <c r="E3" s="87"/>
      <c r="F3" s="87"/>
      <c r="G3" s="87"/>
      <c r="H3" s="87"/>
      <c r="I3" s="87"/>
      <c r="J3" s="87"/>
      <c r="K3" s="87"/>
      <c r="L3" s="66"/>
      <c r="M3" s="56" t="s">
        <v>29</v>
      </c>
      <c r="N3" s="10"/>
    </row>
    <row r="4" spans="1:19" ht="24.95" customHeight="1" x14ac:dyDescent="0.2">
      <c r="C4" s="46"/>
      <c r="D4" s="88" t="s">
        <v>25</v>
      </c>
      <c r="E4" s="89"/>
      <c r="F4" s="61"/>
      <c r="G4" s="88" t="s">
        <v>26</v>
      </c>
      <c r="H4" s="89"/>
      <c r="I4" s="43"/>
      <c r="J4" s="88" t="s">
        <v>27</v>
      </c>
      <c r="K4" s="89"/>
      <c r="L4" s="66"/>
      <c r="M4" s="56" t="s">
        <v>33</v>
      </c>
      <c r="N4" s="10"/>
    </row>
    <row r="5" spans="1:19" ht="24.95" customHeight="1" x14ac:dyDescent="0.2">
      <c r="A5" s="8">
        <v>0</v>
      </c>
      <c r="C5" s="46"/>
      <c r="D5" s="39" t="s">
        <v>2</v>
      </c>
      <c r="E5" s="40"/>
      <c r="F5" s="30"/>
      <c r="G5" s="39" t="s">
        <v>14</v>
      </c>
      <c r="H5" s="40"/>
      <c r="I5" s="48"/>
      <c r="J5" s="39" t="s">
        <v>16</v>
      </c>
      <c r="K5" s="40"/>
      <c r="L5" s="66"/>
      <c r="M5" s="56" t="s">
        <v>32</v>
      </c>
      <c r="N5" s="10"/>
      <c r="Q5" s="2"/>
      <c r="R5" s="2"/>
    </row>
    <row r="6" spans="1:19" ht="24.95" customHeight="1" x14ac:dyDescent="0.2">
      <c r="A6" s="8">
        <v>1</v>
      </c>
      <c r="C6" s="46"/>
      <c r="D6" s="39" t="s">
        <v>3</v>
      </c>
      <c r="E6" s="60">
        <v>5</v>
      </c>
      <c r="F6" s="68"/>
      <c r="G6" s="39" t="s">
        <v>0</v>
      </c>
      <c r="H6" s="40"/>
      <c r="I6" s="48"/>
      <c r="J6" s="39" t="s">
        <v>18</v>
      </c>
      <c r="K6" s="40"/>
      <c r="L6" s="66"/>
      <c r="M6" s="56" t="s">
        <v>38</v>
      </c>
      <c r="N6" s="10"/>
      <c r="Q6" s="2"/>
      <c r="R6" s="2"/>
    </row>
    <row r="7" spans="1:19" ht="24.95" customHeight="1" thickBot="1" x14ac:dyDescent="0.25">
      <c r="A7" s="8">
        <v>2</v>
      </c>
      <c r="C7" s="46"/>
      <c r="D7" s="39" t="s">
        <v>17</v>
      </c>
      <c r="E7" s="40"/>
      <c r="F7" s="68"/>
      <c r="G7" s="39" t="s">
        <v>23</v>
      </c>
      <c r="H7" s="40"/>
      <c r="I7" s="48"/>
      <c r="J7" s="41" t="s">
        <v>19</v>
      </c>
      <c r="K7" s="42"/>
      <c r="L7" s="66"/>
      <c r="M7" s="57" t="s">
        <v>42</v>
      </c>
      <c r="N7" s="10"/>
      <c r="Q7" s="2"/>
      <c r="R7" s="2"/>
    </row>
    <row r="8" spans="1:19" ht="24.95" customHeight="1" thickBot="1" x14ac:dyDescent="0.25">
      <c r="A8" s="8">
        <v>3</v>
      </c>
      <c r="C8" s="46"/>
      <c r="D8" s="39" t="s">
        <v>37</v>
      </c>
      <c r="E8" s="59"/>
      <c r="F8" s="69"/>
      <c r="G8" s="39" t="s">
        <v>44</v>
      </c>
      <c r="H8" s="60" t="str">
        <f>IF((COUNT(H6:H7,E8))&lt;3,"",ROUND(H7/H6^0.5,E8+1))</f>
        <v/>
      </c>
      <c r="I8" s="48"/>
      <c r="J8" s="48"/>
      <c r="K8" s="48"/>
      <c r="L8" s="66"/>
      <c r="M8" s="56" t="s">
        <v>34</v>
      </c>
      <c r="N8" s="10"/>
      <c r="Q8" s="2"/>
      <c r="R8" s="2"/>
    </row>
    <row r="9" spans="1:19" ht="24.95" customHeight="1" thickBot="1" x14ac:dyDescent="0.25">
      <c r="A9" s="8">
        <v>4</v>
      </c>
      <c r="C9" s="46"/>
      <c r="D9" s="41" t="s">
        <v>40</v>
      </c>
      <c r="E9" s="42"/>
      <c r="F9" s="30"/>
      <c r="G9" s="41" t="s">
        <v>15</v>
      </c>
      <c r="H9" s="70" t="str">
        <f>IF((COUNT(H6))=0,"",H6-1)</f>
        <v/>
      </c>
      <c r="I9" s="48"/>
      <c r="J9" s="18" t="s">
        <v>41</v>
      </c>
      <c r="K9" s="11" t="str">
        <f>IF((COUNT(H5,K5))=2,K5-H5,"")</f>
        <v/>
      </c>
      <c r="L9" s="66"/>
      <c r="M9" s="56" t="s">
        <v>30</v>
      </c>
      <c r="N9" s="10"/>
      <c r="Q9" s="3"/>
      <c r="R9" s="3"/>
      <c r="S9" s="7"/>
    </row>
    <row r="10" spans="1:19" ht="24.95" customHeight="1" thickBot="1" x14ac:dyDescent="0.25">
      <c r="A10" s="8">
        <v>5</v>
      </c>
      <c r="C10" s="46"/>
      <c r="D10" s="48"/>
      <c r="E10" s="48"/>
      <c r="F10" s="48"/>
      <c r="G10" s="48"/>
      <c r="H10" s="48"/>
      <c r="I10" s="48"/>
      <c r="J10" s="18" t="s">
        <v>24</v>
      </c>
      <c r="K10" s="11" t="str">
        <f>IF((COUNT(K9))=1,ROUND((K9/H5*100),1),"")</f>
        <v/>
      </c>
      <c r="L10" s="66"/>
      <c r="M10" s="56" t="s">
        <v>31</v>
      </c>
      <c r="N10" s="10"/>
    </row>
    <row r="11" spans="1:19" ht="24.95" customHeight="1" x14ac:dyDescent="0.2">
      <c r="A11" s="8">
        <v>6</v>
      </c>
      <c r="C11" s="46"/>
      <c r="D11" s="48"/>
      <c r="E11" s="91" t="s">
        <v>20</v>
      </c>
      <c r="F11" s="92"/>
      <c r="G11" s="93"/>
      <c r="H11" s="98" t="str">
        <f>IF((COUNT(E9,G13))&lt;2,"",(IF(G13&gt;E9,"NOTE! The experiment lacks sufficient data to detect clinically significant
bias. More runs are necessary.","The experiment has sufficient data to detect significant bias.")))</f>
        <v/>
      </c>
      <c r="I11" s="98"/>
      <c r="J11" s="98"/>
      <c r="K11" s="98"/>
      <c r="L11" s="99"/>
      <c r="M11" s="56" t="s">
        <v>47</v>
      </c>
      <c r="N11" s="10"/>
    </row>
    <row r="12" spans="1:19" ht="24.95" customHeight="1" x14ac:dyDescent="0.2">
      <c r="A12" s="8">
        <v>7</v>
      </c>
      <c r="C12" s="46"/>
      <c r="D12" s="48"/>
      <c r="E12" s="64" t="str">
        <f>IF((COUNT(E5:E8,H5:H7,K5:K7))&lt;10,"",ROUND(J26,E8))</f>
        <v/>
      </c>
      <c r="F12" s="63" t="str">
        <f>IF((COUNT(E5:E8,H5:H7,K5:K7))&lt;10,"","-")</f>
        <v/>
      </c>
      <c r="G12" s="65" t="str">
        <f>IF((COUNT(E5:E8,H5:H7,K5:K7))&lt;10,"",ROUND(J27,E8))</f>
        <v/>
      </c>
      <c r="H12" s="98"/>
      <c r="I12" s="98"/>
      <c r="J12" s="98"/>
      <c r="K12" s="98"/>
      <c r="L12" s="99"/>
      <c r="M12" s="57"/>
      <c r="N12" s="10"/>
    </row>
    <row r="13" spans="1:19" ht="24.95" customHeight="1" thickBot="1" x14ac:dyDescent="0.25">
      <c r="C13" s="46"/>
      <c r="D13" s="48"/>
      <c r="E13" s="96" t="s">
        <v>45</v>
      </c>
      <c r="F13" s="97"/>
      <c r="G13" s="17" t="str">
        <f>IF((COUNT(E5:E8))&lt;4,"",ROUND(J24,E8))</f>
        <v/>
      </c>
      <c r="H13" s="98"/>
      <c r="I13" s="98"/>
      <c r="J13" s="98"/>
      <c r="K13" s="98"/>
      <c r="L13" s="99"/>
      <c r="M13" s="57"/>
      <c r="N13" s="10"/>
    </row>
    <row r="14" spans="1:19" ht="10.5" customHeight="1" x14ac:dyDescent="0.2">
      <c r="C14" s="46"/>
      <c r="D14" s="48"/>
      <c r="E14" s="48"/>
      <c r="F14" s="48"/>
      <c r="G14" s="48"/>
      <c r="H14" s="98"/>
      <c r="I14" s="98"/>
      <c r="J14" s="98"/>
      <c r="K14" s="98"/>
      <c r="L14" s="99"/>
      <c r="M14" s="57"/>
      <c r="N14" s="10"/>
    </row>
    <row r="15" spans="1:19" ht="57.75" customHeight="1" thickBot="1" x14ac:dyDescent="0.25">
      <c r="C15" s="52"/>
      <c r="D15" s="94" t="s">
        <v>21</v>
      </c>
      <c r="E15" s="94"/>
      <c r="F15" s="94"/>
      <c r="G15" s="95" t="str">
        <f>IF(COUNT(G13)&lt;1,"",IF(G13&gt;E9,"Because the experiment lacks sufficient dat, a reliable interpretation cannot be made",(IF(ABS(K9)&gt;G13,(IF(ABS(K9)&gt;E9,"The observed bias is Statisticanlly significant and MORE than allowable bias","The observed bias is Statisticanlly significant but LESS than allowable bias")),"The observed bias is NOT Statisticanlly significant"))))</f>
        <v/>
      </c>
      <c r="H15" s="95"/>
      <c r="I15" s="95"/>
      <c r="J15" s="95"/>
      <c r="K15" s="95"/>
      <c r="L15" s="100"/>
      <c r="M15" s="57" t="s">
        <v>39</v>
      </c>
      <c r="N15" s="10"/>
    </row>
    <row r="16" spans="1:19" s="21" customFormat="1" ht="200.1" customHeight="1" x14ac:dyDescent="0.2"/>
    <row r="17" spans="3:14" ht="20.100000000000001" customHeight="1" x14ac:dyDescent="0.2"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21"/>
      <c r="N17" s="10"/>
    </row>
    <row r="18" spans="3:14" x14ac:dyDescent="0.2"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21"/>
      <c r="N18" s="10"/>
    </row>
    <row r="19" spans="3:14" x14ac:dyDescent="0.2">
      <c r="M19" s="21"/>
    </row>
    <row r="20" spans="3:14" x14ac:dyDescent="0.2">
      <c r="C20" t="s">
        <v>9</v>
      </c>
      <c r="D20">
        <v>0.95</v>
      </c>
      <c r="I20" s="3" t="s">
        <v>5</v>
      </c>
      <c r="J20" s="3" t="e">
        <f>((1/E5)*(K7^2-(((E6-1)/E6)*K6^2)))^0.5</f>
        <v>#DIV/0!</v>
      </c>
      <c r="K20" s="7" t="e">
        <f>IF(J20&gt;J32,"ERROR",(IF(J20&lt;K32,"ERROR","")))</f>
        <v>#DIV/0!</v>
      </c>
      <c r="M20" s="21"/>
    </row>
    <row r="21" spans="3:14" ht="71.25" x14ac:dyDescent="0.2">
      <c r="C21" s="5" t="s">
        <v>10</v>
      </c>
      <c r="D21" t="e">
        <f>1-(0.025/E7)</f>
        <v>#DIV/0!</v>
      </c>
      <c r="I21" t="s">
        <v>7</v>
      </c>
      <c r="J21" t="e">
        <f>($H$8^2+J20^2)^0.5</f>
        <v>#VALUE!</v>
      </c>
      <c r="M21" s="21"/>
    </row>
    <row r="22" spans="3:14" x14ac:dyDescent="0.2">
      <c r="I22" s="4" t="s">
        <v>8</v>
      </c>
      <c r="J22" t="e">
        <f>(J20^2+$H$8^2)^2/((J20^4/$J$30)+($H$8^4/$H$9))</f>
        <v>#DIV/0!</v>
      </c>
      <c r="M22" s="21"/>
    </row>
    <row r="23" spans="3:14" x14ac:dyDescent="0.2">
      <c r="I23" s="4" t="s">
        <v>11</v>
      </c>
      <c r="J23" t="e">
        <f>_xlfn.T.INV($D$21,J22)</f>
        <v>#DIV/0!</v>
      </c>
      <c r="M23" s="21"/>
    </row>
    <row r="24" spans="3:14" x14ac:dyDescent="0.2">
      <c r="I24" s="4" t="s">
        <v>12</v>
      </c>
      <c r="J24" t="e">
        <f>J23*J21</f>
        <v>#DIV/0!</v>
      </c>
      <c r="M24" s="21"/>
    </row>
    <row r="25" spans="3:14" x14ac:dyDescent="0.2">
      <c r="M25" s="21"/>
    </row>
    <row r="26" spans="3:14" x14ac:dyDescent="0.2">
      <c r="I26" s="90" t="s">
        <v>13</v>
      </c>
      <c r="J26" t="e">
        <f>$H$5-J24</f>
        <v>#DIV/0!</v>
      </c>
      <c r="M26" s="21"/>
    </row>
    <row r="27" spans="3:14" x14ac:dyDescent="0.2">
      <c r="I27" s="90"/>
      <c r="J27" t="e">
        <f>$H$5+J24</f>
        <v>#DIV/0!</v>
      </c>
      <c r="M27" s="21"/>
    </row>
    <row r="28" spans="3:14" x14ac:dyDescent="0.2">
      <c r="M28" s="21"/>
    </row>
    <row r="29" spans="3:14" x14ac:dyDescent="0.2">
      <c r="M29" s="21"/>
    </row>
    <row r="30" spans="3:14" x14ac:dyDescent="0.2">
      <c r="I30" s="1" t="s">
        <v>6</v>
      </c>
      <c r="J30" s="1">
        <f>E5-1</f>
        <v>-1</v>
      </c>
      <c r="M30" s="21"/>
    </row>
    <row r="31" spans="3:14" x14ac:dyDescent="0.2">
      <c r="I31" s="2" t="s">
        <v>4</v>
      </c>
      <c r="J31" s="2">
        <f>K7</f>
        <v>0</v>
      </c>
      <c r="M31" s="21"/>
    </row>
    <row r="32" spans="3:14" x14ac:dyDescent="0.2">
      <c r="I32" s="3"/>
      <c r="J32" s="3" t="e">
        <f>J31/((J30+1))^0.5</f>
        <v>#DIV/0!</v>
      </c>
      <c r="K32" t="e">
        <f>K6/((E6*E5)^0.5)</f>
        <v>#DIV/0!</v>
      </c>
      <c r="M32" s="21"/>
      <c r="N32" t="e">
        <f>R7/((E6*E5)^0.5)</f>
        <v>#DIV/0!</v>
      </c>
    </row>
    <row r="33" spans="10:13" x14ac:dyDescent="0.2">
      <c r="J33" t="e">
        <f>($H$8^2+J32^2)^0.5</f>
        <v>#VALUE!</v>
      </c>
      <c r="M33" s="21"/>
    </row>
    <row r="34" spans="10:13" x14ac:dyDescent="0.2">
      <c r="J34" t="e">
        <f>(J32^2+$H$8^2)^2/((J32^4/$J$30)+($H$8^4/$H$9))</f>
        <v>#DIV/0!</v>
      </c>
      <c r="M34" s="21"/>
    </row>
    <row r="35" spans="10:13" x14ac:dyDescent="0.2">
      <c r="J35" t="e">
        <f>_xlfn.T.INV($D$21,J34)</f>
        <v>#DIV/0!</v>
      </c>
      <c r="M35" s="21"/>
    </row>
    <row r="36" spans="10:13" x14ac:dyDescent="0.2">
      <c r="J36" t="e">
        <f>J35*J33</f>
        <v>#DIV/0!</v>
      </c>
      <c r="M36" s="21"/>
    </row>
    <row r="37" spans="10:13" x14ac:dyDescent="0.2">
      <c r="M37" s="21"/>
    </row>
    <row r="38" spans="10:13" x14ac:dyDescent="0.2">
      <c r="J38" t="e">
        <f>$H$5-J36</f>
        <v>#DIV/0!</v>
      </c>
      <c r="M38" s="21"/>
    </row>
    <row r="39" spans="10:13" x14ac:dyDescent="0.2">
      <c r="J39" t="e">
        <f>$H$5+J36</f>
        <v>#DIV/0!</v>
      </c>
      <c r="M39" s="21">
        <f>R8/((J37+1))^0.5</f>
        <v>0</v>
      </c>
    </row>
    <row r="40" spans="10:13" x14ac:dyDescent="0.2">
      <c r="M40" s="21"/>
    </row>
    <row r="41" spans="10:13" x14ac:dyDescent="0.2">
      <c r="M41" s="21"/>
    </row>
    <row r="42" spans="10:13" x14ac:dyDescent="0.2">
      <c r="M42" s="21"/>
    </row>
    <row r="43" spans="10:13" x14ac:dyDescent="0.2">
      <c r="M43" s="21"/>
    </row>
    <row r="44" spans="10:13" x14ac:dyDescent="0.2">
      <c r="M44" s="21"/>
    </row>
  </sheetData>
  <sheetProtection algorithmName="SHA-512" hashValue="SGRSR1ne4rSxX+SwMNYvpKmQFvAdLcmU+QlZ5f7v3HMNJ6qZI4FmsIGynMijoQH+4JM7/On9s+Cp2TqhQkM2xg==" saltValue="grSkTClqYGLC8e9C0kiE2g==" spinCount="100000" sheet="1" objects="1" scenarios="1" selectLockedCells="1"/>
  <mergeCells count="10">
    <mergeCell ref="D2:K3"/>
    <mergeCell ref="D4:E4"/>
    <mergeCell ref="G4:H4"/>
    <mergeCell ref="J4:K4"/>
    <mergeCell ref="I26:I27"/>
    <mergeCell ref="E11:G11"/>
    <mergeCell ref="D15:F15"/>
    <mergeCell ref="E13:F13"/>
    <mergeCell ref="H11:L14"/>
    <mergeCell ref="G15:L15"/>
  </mergeCells>
  <conditionalFormatting sqref="H11:L14">
    <cfRule type="containsText" dxfId="35" priority="17" operator="containsText" text=" lacks">
      <formula>NOT(ISERROR(SEARCH(" lacks",H11)))</formula>
    </cfRule>
    <cfRule type="containsText" dxfId="34" priority="18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  <cfRule type="containsText" dxfId="33" priority="19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</conditionalFormatting>
  <conditionalFormatting sqref="G15:L15">
    <cfRule type="containsText" dxfId="32" priority="1" operator="containsText" text="Bias is Statisticanlly significant and MORE than allowable bias">
      <formula>NOT(ISERROR(SEARCH("Bias is Statisticanlly significant and MORE than allowable bias",G15)))</formula>
    </cfRule>
    <cfRule type="containsText" dxfId="31" priority="2" operator="containsText" text="Statistically SIGNIFICANT bias!">
      <formula>NOT(ISERROR(SEARCH("Statistically SIGNIFICANT bias!",G15)))</formula>
    </cfRule>
    <cfRule type="containsText" dxfId="30" priority="3" operator="containsText" text="Staqtistically SIGNINFICANT">
      <formula>NOT(ISERROR(SEARCH("Staqtistically SIGNINFICANT",G15)))</formula>
    </cfRule>
    <cfRule type="cellIs" dxfId="29" priority="4" operator="equal">
      <formula>"The observe bias is statistically significant! Compare the bias to allowable specification."</formula>
    </cfRule>
    <cfRule type="cellIs" dxfId="28" priority="5" operator="equal">
      <formula>"The observe bias is statistically significant! Compare the bias to allowable specification"</formula>
    </cfRule>
    <cfRule type="cellIs" dxfId="27" priority="6" operator="equal">
      <formula>"The observe bias is statistically significant! Compare the bias to allowable specification"</formula>
    </cfRule>
  </conditionalFormatting>
  <dataValidations count="4">
    <dataValidation type="decimal" allowBlank="1" showInputMessage="1" showErrorMessage="1" sqref="E9" xr:uid="{00000000-0002-0000-0100-000000000000}">
      <formula1>0</formula1>
      <formula2>100</formula2>
    </dataValidation>
    <dataValidation type="list" allowBlank="1" showInputMessage="1" showErrorMessage="1" sqref="E5" xr:uid="{00000000-0002-0000-0100-000001000000}">
      <formula1>$A$10:$A$12</formula1>
    </dataValidation>
    <dataValidation type="list" allowBlank="1" showInputMessage="1" showErrorMessage="1" sqref="E7" xr:uid="{00000000-0002-0000-0100-000002000000}">
      <formula1>$A$6:$A$11</formula1>
    </dataValidation>
    <dataValidation type="list" allowBlank="1" showInputMessage="1" showErrorMessage="1" sqref="E8" xr:uid="{00000000-0002-0000-0100-000003000000}">
      <formula1>$A$5:$A$9</formula1>
    </dataValidation>
  </dataValidations>
  <pageMargins left="0.7" right="0.7" top="0.75" bottom="0.75" header="0.3" footer="0.3"/>
  <ignoredErrors>
    <ignoredError sqref="H8 E12:G12 G13" formulaRange="1"/>
  </ignoredErrors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X30"/>
  <sheetViews>
    <sheetView zoomScale="80" zoomScaleNormal="80" workbookViewId="0">
      <pane xSplit="13" ySplit="16" topLeftCell="N17" activePane="bottomRight" state="frozen"/>
      <selection pane="topRight" activeCell="M1" sqref="M1"/>
      <selection pane="bottomLeft" activeCell="A17" sqref="A17"/>
      <selection pane="bottomRight" activeCell="E5" sqref="E5"/>
    </sheetView>
  </sheetViews>
  <sheetFormatPr defaultRowHeight="14.25" x14ac:dyDescent="0.2"/>
  <cols>
    <col min="1" max="1" width="0" hidden="1" customWidth="1"/>
    <col min="2" max="2" width="4.875" style="21" customWidth="1"/>
    <col min="3" max="3" width="5.75" customWidth="1"/>
    <col min="4" max="5" width="15.75" customWidth="1"/>
    <col min="6" max="6" width="4.75" customWidth="1"/>
    <col min="7" max="8" width="15.75" customWidth="1"/>
    <col min="9" max="9" width="3.625" customWidth="1"/>
    <col min="10" max="11" width="15.75" customWidth="1"/>
    <col min="13" max="13" width="200.75" style="21" customWidth="1"/>
  </cols>
  <sheetData>
    <row r="1" spans="1:24" s="21" customFormat="1" ht="15" thickBot="1" x14ac:dyDescent="0.25"/>
    <row r="2" spans="1:24" ht="15" customHeight="1" x14ac:dyDescent="0.2">
      <c r="C2" s="73"/>
      <c r="D2" s="86" t="s">
        <v>50</v>
      </c>
      <c r="E2" s="86"/>
      <c r="F2" s="86"/>
      <c r="G2" s="86"/>
      <c r="H2" s="86"/>
      <c r="I2" s="86"/>
      <c r="J2" s="86"/>
      <c r="K2" s="86"/>
      <c r="L2" s="74"/>
      <c r="M2" s="57"/>
    </row>
    <row r="3" spans="1:24" ht="24.95" customHeight="1" thickBot="1" x14ac:dyDescent="0.25">
      <c r="C3" s="75"/>
      <c r="D3" s="87"/>
      <c r="E3" s="87"/>
      <c r="F3" s="87"/>
      <c r="G3" s="87"/>
      <c r="H3" s="87"/>
      <c r="I3" s="87"/>
      <c r="J3" s="87"/>
      <c r="K3" s="87"/>
      <c r="L3" s="76"/>
      <c r="M3" s="56" t="s">
        <v>29</v>
      </c>
    </row>
    <row r="4" spans="1:24" ht="24.95" customHeight="1" x14ac:dyDescent="0.2">
      <c r="C4" s="75"/>
      <c r="D4" s="88" t="s">
        <v>25</v>
      </c>
      <c r="E4" s="89"/>
      <c r="F4" s="61"/>
      <c r="G4" s="88" t="s">
        <v>26</v>
      </c>
      <c r="H4" s="89"/>
      <c r="I4" s="43"/>
      <c r="J4" s="88" t="s">
        <v>27</v>
      </c>
      <c r="K4" s="89"/>
      <c r="L4" s="76"/>
      <c r="M4" s="56" t="s">
        <v>33</v>
      </c>
    </row>
    <row r="5" spans="1:24" ht="24.95" customHeight="1" x14ac:dyDescent="0.2">
      <c r="A5" s="8">
        <v>0</v>
      </c>
      <c r="C5" s="75"/>
      <c r="D5" s="71" t="s">
        <v>2</v>
      </c>
      <c r="E5" s="40"/>
      <c r="F5" s="69"/>
      <c r="G5" s="71" t="s">
        <v>14</v>
      </c>
      <c r="H5" s="40"/>
      <c r="I5" s="69"/>
      <c r="J5" s="71" t="s">
        <v>16</v>
      </c>
      <c r="K5" s="40"/>
      <c r="L5" s="76"/>
      <c r="M5" s="56" t="s">
        <v>32</v>
      </c>
      <c r="Q5" s="2"/>
      <c r="R5" s="2"/>
    </row>
    <row r="6" spans="1:24" ht="24.95" customHeight="1" x14ac:dyDescent="0.2">
      <c r="A6" s="8">
        <v>1</v>
      </c>
      <c r="C6" s="75"/>
      <c r="D6" s="71" t="s">
        <v>3</v>
      </c>
      <c r="E6" s="60">
        <v>5</v>
      </c>
      <c r="F6" s="69"/>
      <c r="G6" s="39" t="s">
        <v>44</v>
      </c>
      <c r="H6" s="60">
        <v>0</v>
      </c>
      <c r="I6" s="69"/>
      <c r="J6" s="71" t="s">
        <v>18</v>
      </c>
      <c r="K6" s="40"/>
      <c r="L6" s="76"/>
      <c r="M6" s="56" t="s">
        <v>38</v>
      </c>
      <c r="Q6" s="2"/>
      <c r="R6" s="2"/>
    </row>
    <row r="7" spans="1:24" ht="24.95" customHeight="1" thickBot="1" x14ac:dyDescent="0.25">
      <c r="A7" s="8">
        <v>2</v>
      </c>
      <c r="C7" s="75"/>
      <c r="D7" s="71" t="s">
        <v>17</v>
      </c>
      <c r="E7" s="40"/>
      <c r="F7" s="69"/>
      <c r="G7" s="41" t="s">
        <v>15</v>
      </c>
      <c r="H7" s="84" t="s">
        <v>1</v>
      </c>
      <c r="I7" s="69"/>
      <c r="J7" s="72" t="s">
        <v>19</v>
      </c>
      <c r="K7" s="42"/>
      <c r="L7" s="76"/>
      <c r="M7" s="57" t="s">
        <v>42</v>
      </c>
      <c r="Q7" s="2"/>
      <c r="R7" s="2"/>
    </row>
    <row r="8" spans="1:24" ht="24.95" customHeight="1" thickBot="1" x14ac:dyDescent="0.25">
      <c r="A8" s="8">
        <v>3</v>
      </c>
      <c r="C8" s="75"/>
      <c r="D8" s="71" t="s">
        <v>37</v>
      </c>
      <c r="E8" s="59"/>
      <c r="F8" s="69"/>
      <c r="G8" s="69"/>
      <c r="H8" s="69"/>
      <c r="I8" s="69"/>
      <c r="J8" s="69"/>
      <c r="K8" s="69"/>
      <c r="L8" s="76"/>
      <c r="M8" s="56" t="s">
        <v>34</v>
      </c>
      <c r="Q8" s="2"/>
      <c r="R8" s="2"/>
    </row>
    <row r="9" spans="1:24" ht="24.95" customHeight="1" thickBot="1" x14ac:dyDescent="0.25">
      <c r="A9" s="8">
        <v>4</v>
      </c>
      <c r="C9" s="75"/>
      <c r="D9" s="41" t="s">
        <v>40</v>
      </c>
      <c r="E9" s="42"/>
      <c r="F9" s="69"/>
      <c r="G9" s="69"/>
      <c r="H9" s="69"/>
      <c r="I9" s="69"/>
      <c r="J9" s="18" t="s">
        <v>41</v>
      </c>
      <c r="K9" s="35" t="str">
        <f>IF((COUNT(H5,K5))=2,K5-H5,"")</f>
        <v/>
      </c>
      <c r="L9" s="76"/>
      <c r="M9" s="56" t="s">
        <v>30</v>
      </c>
      <c r="Q9" s="3"/>
      <c r="R9" s="3"/>
      <c r="S9" s="7"/>
    </row>
    <row r="10" spans="1:24" ht="24.95" customHeight="1" thickBot="1" x14ac:dyDescent="0.25">
      <c r="A10" s="8">
        <v>5</v>
      </c>
      <c r="C10" s="75"/>
      <c r="D10" s="48"/>
      <c r="E10" s="48"/>
      <c r="F10" s="69"/>
      <c r="G10" s="69"/>
      <c r="H10" s="69"/>
      <c r="I10" s="69"/>
      <c r="J10" s="18" t="s">
        <v>24</v>
      </c>
      <c r="K10" s="11" t="str">
        <f>IF((COUNT(K9))=1,ROUND((K9/H5*100),1),"")</f>
        <v/>
      </c>
      <c r="L10" s="76"/>
      <c r="M10" s="56" t="s">
        <v>31</v>
      </c>
      <c r="Q10" s="3"/>
      <c r="R10" s="3"/>
      <c r="S10" s="7"/>
      <c r="T10" s="3"/>
      <c r="U10" s="3"/>
      <c r="X10" s="3"/>
    </row>
    <row r="11" spans="1:24" ht="24.95" customHeight="1" x14ac:dyDescent="0.2">
      <c r="A11" s="8">
        <v>6</v>
      </c>
      <c r="C11" s="75"/>
      <c r="D11" s="30"/>
      <c r="E11" s="91" t="s">
        <v>20</v>
      </c>
      <c r="F11" s="92"/>
      <c r="G11" s="93"/>
      <c r="H11" s="98" t="str">
        <f>IF((COUNT(E9,G13))&lt;2,"",(IF(G13&gt;E9,"NOTE! The experiment lacks sufficient data to detect clinically significant
bias. More runs are necessary.","The experiment has sufficient data to detect significant bias.")))</f>
        <v/>
      </c>
      <c r="I11" s="98"/>
      <c r="J11" s="98"/>
      <c r="K11" s="98"/>
      <c r="L11" s="99"/>
      <c r="M11" s="56" t="s">
        <v>47</v>
      </c>
      <c r="Q11" s="3"/>
      <c r="R11" s="3"/>
      <c r="S11" s="7"/>
      <c r="T11" s="3"/>
      <c r="U11" s="3"/>
      <c r="X11" s="3"/>
    </row>
    <row r="12" spans="1:24" ht="24.95" customHeight="1" x14ac:dyDescent="0.2">
      <c r="A12" s="8">
        <v>7</v>
      </c>
      <c r="C12" s="75"/>
      <c r="D12" s="30"/>
      <c r="E12" s="64" t="str">
        <f>IF((COUNT(E5:E8,H5:H6,K5:K7))&lt;9,"",ROUND(K28,E8))</f>
        <v/>
      </c>
      <c r="F12" s="63" t="str">
        <f>IF((COUNT(E5:E8,H5:H6,K5:K7))&lt;9,"","-")</f>
        <v/>
      </c>
      <c r="G12" s="65" t="str">
        <f>IF((COUNT(E5:E8,H5:H6,K5:K7))&lt;9,"",ROUND(K29,E8))</f>
        <v/>
      </c>
      <c r="H12" s="98"/>
      <c r="I12" s="98"/>
      <c r="J12" s="98"/>
      <c r="K12" s="98"/>
      <c r="L12" s="99"/>
      <c r="M12" s="57"/>
      <c r="Q12" s="3"/>
      <c r="R12" s="3"/>
      <c r="S12" s="7"/>
    </row>
    <row r="13" spans="1:24" ht="24.75" customHeight="1" thickBot="1" x14ac:dyDescent="0.25">
      <c r="C13" s="75"/>
      <c r="D13" s="30"/>
      <c r="E13" s="96" t="s">
        <v>45</v>
      </c>
      <c r="F13" s="97"/>
      <c r="G13" s="17" t="str">
        <f>IF((COUNT(E5:E8))&lt;4,"",ROUND(L26,E8))</f>
        <v/>
      </c>
      <c r="H13" s="98"/>
      <c r="I13" s="98"/>
      <c r="J13" s="98"/>
      <c r="K13" s="98"/>
      <c r="L13" s="99"/>
      <c r="M13" s="57"/>
      <c r="Q13" s="3"/>
      <c r="R13" s="3"/>
      <c r="S13" s="7"/>
    </row>
    <row r="14" spans="1:24" ht="17.25" customHeight="1" x14ac:dyDescent="0.2">
      <c r="C14" s="75"/>
      <c r="D14" s="30"/>
      <c r="E14" s="48"/>
      <c r="F14" s="48"/>
      <c r="G14" s="48"/>
      <c r="H14" s="98"/>
      <c r="I14" s="98"/>
      <c r="J14" s="98"/>
      <c r="K14" s="98"/>
      <c r="L14" s="99"/>
      <c r="M14" s="57"/>
      <c r="Q14" s="3"/>
      <c r="R14" s="3"/>
      <c r="S14" s="7"/>
    </row>
    <row r="15" spans="1:24" ht="64.5" customHeight="1" thickBot="1" x14ac:dyDescent="0.25">
      <c r="C15" s="77"/>
      <c r="D15" s="101" t="s">
        <v>21</v>
      </c>
      <c r="E15" s="101"/>
      <c r="F15" s="101"/>
      <c r="G15" s="95" t="str">
        <f>IF(COUNT(G13)&lt;1,"",IF(G13&gt;E9,"Because the experiment lacks sufficient dat, a reliable interpretation cannot be made",(IF(ABS(K9)&gt;G13,(IF(ABS(K9)&gt;E9,"The observed bias is Statisticanlly significant and MORE than allowable bias","The observed bias is Statisticanlly significant but LESS than allowable bias")),"The observed bias is NOT Statisticanlly significant"))))</f>
        <v/>
      </c>
      <c r="H15" s="95"/>
      <c r="I15" s="95"/>
      <c r="J15" s="95"/>
      <c r="K15" s="95"/>
      <c r="L15" s="100"/>
      <c r="M15" s="57" t="s">
        <v>39</v>
      </c>
      <c r="Q15" s="3"/>
      <c r="R15" s="3"/>
      <c r="S15" s="7"/>
    </row>
    <row r="16" spans="1:24" s="21" customFormat="1" ht="200.1" customHeight="1" x14ac:dyDescent="0.2">
      <c r="C16" s="78"/>
      <c r="D16" s="80"/>
      <c r="E16" s="81"/>
      <c r="F16" s="82"/>
      <c r="G16" s="83"/>
      <c r="H16" s="78"/>
      <c r="I16" s="78"/>
      <c r="J16" s="80"/>
      <c r="K16" s="80"/>
      <c r="L16" s="78"/>
      <c r="M16" s="78"/>
      <c r="S16" s="27"/>
    </row>
    <row r="17" spans="3:19" ht="20.25" x14ac:dyDescent="0.2">
      <c r="C17" s="34"/>
      <c r="D17" s="30"/>
      <c r="E17" s="36"/>
      <c r="F17" s="37"/>
      <c r="G17" s="38"/>
      <c r="H17" s="34"/>
      <c r="I17" s="34"/>
      <c r="J17" s="30"/>
      <c r="K17" s="30"/>
      <c r="L17" s="34"/>
      <c r="M17" s="78"/>
      <c r="Q17" s="3"/>
      <c r="R17" s="3"/>
      <c r="S17" s="7"/>
    </row>
    <row r="18" spans="3:19" ht="20.25" x14ac:dyDescent="0.2">
      <c r="D18" s="15"/>
      <c r="E18" s="31"/>
      <c r="F18" s="32"/>
      <c r="G18" s="33"/>
      <c r="J18" s="15"/>
      <c r="K18" s="15"/>
      <c r="Q18" s="3"/>
      <c r="R18" s="3"/>
      <c r="S18" s="7"/>
    </row>
    <row r="19" spans="3:19" ht="20.25" x14ac:dyDescent="0.2">
      <c r="D19" s="15"/>
      <c r="E19" s="31"/>
      <c r="F19" s="32"/>
      <c r="G19" s="33"/>
      <c r="J19" s="15"/>
      <c r="K19" s="15"/>
      <c r="Q19" s="3"/>
      <c r="R19" s="3"/>
      <c r="S19" s="7"/>
    </row>
    <row r="20" spans="3:19" ht="18" x14ac:dyDescent="0.2">
      <c r="D20" s="15"/>
      <c r="E20" s="30"/>
      <c r="J20" s="15"/>
      <c r="K20" s="15"/>
      <c r="Q20" s="3"/>
      <c r="R20" s="3"/>
      <c r="S20" s="7"/>
    </row>
    <row r="21" spans="3:19" x14ac:dyDescent="0.2">
      <c r="O21" s="1" t="s">
        <v>6</v>
      </c>
      <c r="P21" s="1">
        <f>E5-1</f>
        <v>-1</v>
      </c>
    </row>
    <row r="22" spans="3:19" x14ac:dyDescent="0.2">
      <c r="O22" s="2" t="s">
        <v>4</v>
      </c>
      <c r="P22" s="2">
        <f>K7</f>
        <v>0</v>
      </c>
    </row>
    <row r="23" spans="3:19" x14ac:dyDescent="0.2">
      <c r="C23" t="s">
        <v>9</v>
      </c>
      <c r="D23">
        <v>0.95</v>
      </c>
      <c r="K23" s="3" t="s">
        <v>5</v>
      </c>
      <c r="L23" s="3" t="e">
        <f>((1/E5)*(K7^2-(((E6-1)/E6)*K6^2)))^0.5</f>
        <v>#DIV/0!</v>
      </c>
      <c r="M23" s="27" t="e">
        <f>IF(L23&gt;O23,"ERROR",(IF(L23&lt;P23,"ERROR","")))</f>
        <v>#DIV/0!</v>
      </c>
      <c r="N23" s="3"/>
      <c r="O23" s="3" t="e">
        <f>P22/((P21+1))^0.5</f>
        <v>#DIV/0!</v>
      </c>
      <c r="P23" t="e">
        <f>K6/((E6*E5)^0.5)</f>
        <v>#DIV/0!</v>
      </c>
      <c r="R23" s="3" t="e">
        <f>R8/((P21+1))^0.5</f>
        <v>#DIV/0!</v>
      </c>
      <c r="S23" t="e">
        <f>R7/((E6*E5)^0.5)</f>
        <v>#DIV/0!</v>
      </c>
    </row>
    <row r="24" spans="3:19" ht="71.25" x14ac:dyDescent="0.2">
      <c r="C24" s="5" t="s">
        <v>10</v>
      </c>
      <c r="D24" t="e">
        <f>1-(0.025/E7)</f>
        <v>#DIV/0!</v>
      </c>
      <c r="K24" t="s">
        <v>7</v>
      </c>
      <c r="L24" t="e">
        <f>L23</f>
        <v>#DIV/0!</v>
      </c>
      <c r="O24" t="e">
        <f>('PT-Peer Group'!$H$7^2+O23^2)^0.5</f>
        <v>#DIV/0!</v>
      </c>
    </row>
    <row r="25" spans="3:19" x14ac:dyDescent="0.2">
      <c r="K25" s="4" t="s">
        <v>8</v>
      </c>
      <c r="L25">
        <f>$P$21</f>
        <v>-1</v>
      </c>
      <c r="O25">
        <f>$P$21</f>
        <v>-1</v>
      </c>
    </row>
    <row r="26" spans="3:19" x14ac:dyDescent="0.2">
      <c r="K26" s="4" t="s">
        <v>11</v>
      </c>
      <c r="L26" s="6" t="e">
        <f>_xlfn.T.INV($D$24,L25)</f>
        <v>#DIV/0!</v>
      </c>
      <c r="M26" s="79"/>
      <c r="N26" s="6"/>
      <c r="O26" s="6" t="e">
        <f>_xlfn.T.INV($D$24,O25)</f>
        <v>#DIV/0!</v>
      </c>
    </row>
    <row r="27" spans="3:19" x14ac:dyDescent="0.2">
      <c r="K27" s="4" t="s">
        <v>12</v>
      </c>
      <c r="L27" t="e">
        <f>L26*L24</f>
        <v>#DIV/0!</v>
      </c>
      <c r="O27" t="e">
        <f>O26*O24</f>
        <v>#DIV/0!</v>
      </c>
    </row>
    <row r="28" spans="3:19" x14ac:dyDescent="0.2">
      <c r="J28" s="90" t="s">
        <v>13</v>
      </c>
      <c r="K28" t="e">
        <f>$H$5-L27</f>
        <v>#DIV/0!</v>
      </c>
    </row>
    <row r="29" spans="3:19" x14ac:dyDescent="0.2">
      <c r="J29" s="90"/>
      <c r="K29" t="e">
        <f>$H$5+L27</f>
        <v>#DIV/0!</v>
      </c>
      <c r="O29" t="e">
        <f>$H$5-O27</f>
        <v>#DIV/0!</v>
      </c>
    </row>
    <row r="30" spans="3:19" x14ac:dyDescent="0.2">
      <c r="O30" t="e">
        <f>$H$5+O27</f>
        <v>#DIV/0!</v>
      </c>
    </row>
  </sheetData>
  <sheetProtection algorithmName="SHA-512" hashValue="XtSNwXJy7C2omaeDwTqXndK6fENH/WjYslDZzkpYzZiQo/D/JhXwNJPfOaHCk6Z7qfQcPrK930XekSHevEXWhg==" saltValue="mGntXTgx74B1vaA8ILSWvA==" spinCount="100000" sheet="1" objects="1" scenarios="1" selectLockedCells="1"/>
  <mergeCells count="10">
    <mergeCell ref="D2:K3"/>
    <mergeCell ref="D4:E4"/>
    <mergeCell ref="G4:H4"/>
    <mergeCell ref="J4:K4"/>
    <mergeCell ref="J28:J29"/>
    <mergeCell ref="E11:G11"/>
    <mergeCell ref="D15:F15"/>
    <mergeCell ref="E13:F13"/>
    <mergeCell ref="H11:L14"/>
    <mergeCell ref="G15:L15"/>
  </mergeCells>
  <conditionalFormatting sqref="H11:L14">
    <cfRule type="containsText" dxfId="26" priority="12" operator="containsText" text=" lacks">
      <formula>NOT(ISERROR(SEARCH(" lacks",H11)))</formula>
    </cfRule>
    <cfRule type="containsText" dxfId="25" priority="13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  <cfRule type="containsText" dxfId="24" priority="14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</conditionalFormatting>
  <conditionalFormatting sqref="G15:L15">
    <cfRule type="containsText" dxfId="23" priority="1" operator="containsText" text="Bias is Statisticanlly significant and MORE than allowable bias">
      <formula>NOT(ISERROR(SEARCH("Bias is Statisticanlly significant and MORE than allowable bias",G15)))</formula>
    </cfRule>
    <cfRule type="containsText" dxfId="22" priority="2" operator="containsText" text="Statistically SIGNIFICANT bias!">
      <formula>NOT(ISERROR(SEARCH("Statistically SIGNIFICANT bias!",G15)))</formula>
    </cfRule>
    <cfRule type="containsText" dxfId="21" priority="3" operator="containsText" text="Staqtistically SIGNINFICANT">
      <formula>NOT(ISERROR(SEARCH("Staqtistically SIGNINFICANT",G15)))</formula>
    </cfRule>
    <cfRule type="cellIs" dxfId="20" priority="4" operator="equal">
      <formula>"The observe bias is statistically significant! Compare the bias to allowable specification."</formula>
    </cfRule>
    <cfRule type="cellIs" dxfId="19" priority="5" operator="equal">
      <formula>"The observe bias is statistically significant! Compare the bias to allowable specification"</formula>
    </cfRule>
    <cfRule type="cellIs" dxfId="18" priority="6" operator="equal">
      <formula>"The observe bias is statistically significant! Compare the bias to allowable specification"</formula>
    </cfRule>
  </conditionalFormatting>
  <dataValidations count="4">
    <dataValidation type="list" allowBlank="1" showInputMessage="1" showErrorMessage="1" sqref="E8" xr:uid="{00000000-0002-0000-0200-000000000000}">
      <formula1>$A$5:$A$9</formula1>
    </dataValidation>
    <dataValidation type="list" allowBlank="1" showInputMessage="1" showErrorMessage="1" sqref="E7" xr:uid="{00000000-0002-0000-0200-000001000000}">
      <formula1>$A$6:$A$11</formula1>
    </dataValidation>
    <dataValidation type="list" allowBlank="1" showInputMessage="1" showErrorMessage="1" sqref="E5" xr:uid="{00000000-0002-0000-0200-000002000000}">
      <formula1>$A$10:$A$12</formula1>
    </dataValidation>
    <dataValidation type="decimal" allowBlank="1" showInputMessage="1" showErrorMessage="1" sqref="E9" xr:uid="{00000000-0002-0000-0200-000003000000}">
      <formula1>0</formula1>
      <formula2>100</formula2>
    </dataValidation>
  </dataValidations>
  <pageMargins left="0.7" right="0.7" top="0.75" bottom="0.75" header="0.3" footer="0.3"/>
  <pageSetup orientation="portrait" r:id="rId1"/>
  <ignoredErrors>
    <ignoredError sqref="E12:G12 G13" formulaRange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S46"/>
  <sheetViews>
    <sheetView zoomScale="80" zoomScaleNormal="80" workbookViewId="0">
      <pane xSplit="13" ySplit="16" topLeftCell="N17" activePane="bottomRight" state="frozen"/>
      <selection pane="topRight" activeCell="M1" sqref="M1"/>
      <selection pane="bottomLeft" activeCell="A17" sqref="A17"/>
      <selection pane="bottomRight" activeCell="E5" sqref="E5"/>
    </sheetView>
  </sheetViews>
  <sheetFormatPr defaultRowHeight="14.25" x14ac:dyDescent="0.2"/>
  <cols>
    <col min="1" max="1" width="0" hidden="1" customWidth="1"/>
    <col min="2" max="2" width="4.125" style="21" customWidth="1"/>
    <col min="3" max="3" width="5" customWidth="1"/>
    <col min="4" max="5" width="15.75" customWidth="1"/>
    <col min="6" max="6" width="5.25" customWidth="1"/>
    <col min="7" max="8" width="15.75" customWidth="1"/>
    <col min="9" max="9" width="5.875" customWidth="1"/>
    <col min="10" max="11" width="15.75" customWidth="1"/>
    <col min="13" max="13" width="200.75" style="21" customWidth="1"/>
  </cols>
  <sheetData>
    <row r="1" spans="1:19" s="21" customFormat="1" ht="15" thickBot="1" x14ac:dyDescent="0.25"/>
    <row r="2" spans="1:19" ht="12.75" customHeight="1" x14ac:dyDescent="0.2">
      <c r="C2" s="44"/>
      <c r="D2" s="86" t="s">
        <v>51</v>
      </c>
      <c r="E2" s="86"/>
      <c r="F2" s="86"/>
      <c r="G2" s="86"/>
      <c r="H2" s="86"/>
      <c r="I2" s="86"/>
      <c r="J2" s="86"/>
      <c r="K2" s="86"/>
      <c r="L2" s="45"/>
      <c r="M2" s="57"/>
    </row>
    <row r="3" spans="1:19" ht="24.95" customHeight="1" thickBot="1" x14ac:dyDescent="0.25">
      <c r="C3" s="46"/>
      <c r="D3" s="87"/>
      <c r="E3" s="87"/>
      <c r="F3" s="87"/>
      <c r="G3" s="87"/>
      <c r="H3" s="87"/>
      <c r="I3" s="87"/>
      <c r="J3" s="87"/>
      <c r="K3" s="87"/>
      <c r="L3" s="66"/>
      <c r="M3" s="56" t="s">
        <v>29</v>
      </c>
    </row>
    <row r="4" spans="1:19" ht="24.95" customHeight="1" x14ac:dyDescent="0.2">
      <c r="C4" s="46"/>
      <c r="D4" s="88" t="s">
        <v>25</v>
      </c>
      <c r="E4" s="89"/>
      <c r="F4" s="61"/>
      <c r="G4" s="88" t="s">
        <v>26</v>
      </c>
      <c r="H4" s="89"/>
      <c r="I4" s="43"/>
      <c r="J4" s="88" t="s">
        <v>27</v>
      </c>
      <c r="K4" s="89"/>
      <c r="L4" s="66"/>
      <c r="M4" s="56" t="s">
        <v>33</v>
      </c>
    </row>
    <row r="5" spans="1:19" ht="24.95" customHeight="1" x14ac:dyDescent="0.2">
      <c r="A5" s="8">
        <v>0</v>
      </c>
      <c r="C5" s="46"/>
      <c r="D5" s="39" t="s">
        <v>2</v>
      </c>
      <c r="E5" s="40"/>
      <c r="F5" s="48"/>
      <c r="G5" s="39" t="s">
        <v>14</v>
      </c>
      <c r="H5" s="40"/>
      <c r="I5" s="48"/>
      <c r="J5" s="39" t="s">
        <v>16</v>
      </c>
      <c r="K5" s="40"/>
      <c r="L5" s="66"/>
      <c r="M5" s="56" t="s">
        <v>32</v>
      </c>
      <c r="Q5" s="2"/>
      <c r="R5" s="2"/>
    </row>
    <row r="6" spans="1:19" ht="24.95" customHeight="1" x14ac:dyDescent="0.2">
      <c r="A6" s="8">
        <v>1</v>
      </c>
      <c r="C6" s="46"/>
      <c r="D6" s="39" t="s">
        <v>3</v>
      </c>
      <c r="E6" s="60">
        <v>5</v>
      </c>
      <c r="F6" s="48"/>
      <c r="G6" s="39" t="s">
        <v>44</v>
      </c>
      <c r="H6" s="60">
        <v>0</v>
      </c>
      <c r="I6" s="48"/>
      <c r="J6" s="39" t="s">
        <v>18</v>
      </c>
      <c r="K6" s="40"/>
      <c r="L6" s="66"/>
      <c r="M6" s="56" t="s">
        <v>38</v>
      </c>
      <c r="Q6" s="2"/>
      <c r="R6" s="2"/>
    </row>
    <row r="7" spans="1:19" ht="24.95" customHeight="1" thickBot="1" x14ac:dyDescent="0.25">
      <c r="A7" s="8">
        <v>2</v>
      </c>
      <c r="C7" s="46"/>
      <c r="D7" s="39" t="s">
        <v>17</v>
      </c>
      <c r="E7" s="40"/>
      <c r="F7" s="48"/>
      <c r="G7" s="41" t="s">
        <v>15</v>
      </c>
      <c r="H7" s="84" t="s">
        <v>1</v>
      </c>
      <c r="I7" s="48"/>
      <c r="J7" s="41" t="s">
        <v>19</v>
      </c>
      <c r="K7" s="42"/>
      <c r="L7" s="66"/>
      <c r="M7" s="57" t="s">
        <v>42</v>
      </c>
      <c r="Q7" s="2"/>
      <c r="R7" s="2"/>
    </row>
    <row r="8" spans="1:19" ht="24.95" customHeight="1" thickBot="1" x14ac:dyDescent="0.25">
      <c r="A8" s="8">
        <v>3</v>
      </c>
      <c r="C8" s="46"/>
      <c r="D8" s="39" t="s">
        <v>37</v>
      </c>
      <c r="E8" s="59"/>
      <c r="F8" s="48"/>
      <c r="G8" s="48"/>
      <c r="H8" s="48"/>
      <c r="I8" s="48"/>
      <c r="J8" s="48"/>
      <c r="K8" s="48"/>
      <c r="L8" s="66"/>
      <c r="M8" s="56" t="s">
        <v>34</v>
      </c>
      <c r="Q8" s="2"/>
      <c r="R8" s="2"/>
    </row>
    <row r="9" spans="1:19" ht="24.95" customHeight="1" thickBot="1" x14ac:dyDescent="0.25">
      <c r="A9" s="8">
        <v>4</v>
      </c>
      <c r="C9" s="46"/>
      <c r="D9" s="41" t="s">
        <v>40</v>
      </c>
      <c r="E9" s="42"/>
      <c r="F9" s="48"/>
      <c r="G9" s="15"/>
      <c r="H9" s="15"/>
      <c r="I9" s="48"/>
      <c r="J9" s="18" t="s">
        <v>41</v>
      </c>
      <c r="K9" s="11" t="str">
        <f>IF((COUNT(H5,K5))=2,K5-H5,"")</f>
        <v/>
      </c>
      <c r="L9" s="66"/>
      <c r="M9" s="56" t="s">
        <v>30</v>
      </c>
      <c r="Q9" s="3"/>
      <c r="R9" s="3"/>
      <c r="S9" s="7"/>
    </row>
    <row r="10" spans="1:19" ht="24.95" customHeight="1" thickBot="1" x14ac:dyDescent="0.25">
      <c r="A10" s="8">
        <v>5</v>
      </c>
      <c r="C10" s="46"/>
      <c r="D10" s="48"/>
      <c r="E10" s="48"/>
      <c r="F10" s="48"/>
      <c r="G10" s="48"/>
      <c r="H10" s="48"/>
      <c r="I10" s="48"/>
      <c r="J10" s="18" t="s">
        <v>24</v>
      </c>
      <c r="K10" s="11" t="str">
        <f>IF((COUNT(K9))=1,ROUND((K9/H5*100),1),"")</f>
        <v/>
      </c>
      <c r="L10" s="66"/>
      <c r="M10" s="56" t="s">
        <v>31</v>
      </c>
    </row>
    <row r="11" spans="1:19" ht="24.95" customHeight="1" x14ac:dyDescent="0.2">
      <c r="A11" s="8">
        <v>6</v>
      </c>
      <c r="C11" s="46"/>
      <c r="D11" s="48"/>
      <c r="E11" s="91" t="s">
        <v>20</v>
      </c>
      <c r="F11" s="92"/>
      <c r="G11" s="93"/>
      <c r="H11" s="98" t="str">
        <f>IF((COUNT(E9,G13))&lt;2,"",(IF(G13&gt;E9,"NOTE! The experiment lacks sufficient data to detect clinically significant
bias. More runs are necessary.","The experiment has sufficient data to detect significant bias.")))</f>
        <v/>
      </c>
      <c r="I11" s="98"/>
      <c r="J11" s="98"/>
      <c r="K11" s="98"/>
      <c r="L11" s="99"/>
      <c r="M11" s="56" t="s">
        <v>47</v>
      </c>
    </row>
    <row r="12" spans="1:19" ht="24.95" customHeight="1" x14ac:dyDescent="0.2">
      <c r="A12" s="8">
        <v>7</v>
      </c>
      <c r="C12" s="46"/>
      <c r="D12" s="48"/>
      <c r="E12" s="64" t="str">
        <f>IF((COUNT(E5:E8,H5:H6,K5:K7))&lt;9,"",ROUND(J33,E8))</f>
        <v/>
      </c>
      <c r="F12" s="63" t="str">
        <f>IF((COUNT(E5:E8,H5:H6,K5:K7))&lt;9,"","-")</f>
        <v/>
      </c>
      <c r="G12" s="65" t="str">
        <f>IF((COUNT(E5:E8,H5:H6,K5:K7))&lt;9,"",ROUND(J34,E8))</f>
        <v/>
      </c>
      <c r="H12" s="98"/>
      <c r="I12" s="98"/>
      <c r="J12" s="98"/>
      <c r="K12" s="98"/>
      <c r="L12" s="99"/>
      <c r="M12" s="57"/>
    </row>
    <row r="13" spans="1:19" ht="24.95" customHeight="1" thickBot="1" x14ac:dyDescent="0.25">
      <c r="C13" s="46"/>
      <c r="D13" s="48"/>
      <c r="E13" s="96" t="s">
        <v>45</v>
      </c>
      <c r="F13" s="97"/>
      <c r="G13" s="17" t="str">
        <f>IF((COUNT(E5:E8))&lt;4,"",ROUND(J31,E8))</f>
        <v/>
      </c>
      <c r="H13" s="98"/>
      <c r="I13" s="98"/>
      <c r="J13" s="98"/>
      <c r="K13" s="98"/>
      <c r="L13" s="99"/>
      <c r="M13" s="57"/>
    </row>
    <row r="14" spans="1:19" ht="12.75" customHeight="1" x14ac:dyDescent="0.2">
      <c r="C14" s="46"/>
      <c r="D14" s="48"/>
      <c r="E14" s="48"/>
      <c r="F14" s="48"/>
      <c r="G14" s="48"/>
      <c r="H14" s="48"/>
      <c r="I14" s="48"/>
      <c r="J14" s="48"/>
      <c r="K14" s="48"/>
      <c r="L14" s="66"/>
      <c r="M14" s="57"/>
    </row>
    <row r="15" spans="1:19" ht="67.5" customHeight="1" thickBot="1" x14ac:dyDescent="0.25">
      <c r="C15" s="52"/>
      <c r="D15" s="94" t="s">
        <v>21</v>
      </c>
      <c r="E15" s="94"/>
      <c r="F15" s="95" t="str">
        <f>IF(COUNT(G13)&lt;1,"",IF(G13&gt;E9,"Because the experiment lacks sufficient dat, a reliable interpretation cannot be made",(IF(ABS(K9)&gt;G13,(IF(ABS(K9)&gt;E9,"The observed bias is Statisticanlly significant and MORE than allowable bias","The observed bias is Statisticanlly significant but LESS than allowable bias")),"The observed bias is NOT Statisticanlly significant"))))</f>
        <v/>
      </c>
      <c r="G15" s="95"/>
      <c r="H15" s="95"/>
      <c r="I15" s="95"/>
      <c r="J15" s="95"/>
      <c r="K15" s="95"/>
      <c r="L15" s="67"/>
      <c r="M15" s="57" t="s">
        <v>39</v>
      </c>
    </row>
    <row r="16" spans="1:19" s="28" customFormat="1" ht="200.1" customHeight="1" x14ac:dyDescent="0.2">
      <c r="B16" s="21"/>
      <c r="M16" s="21"/>
    </row>
    <row r="17" spans="4:11" ht="24.95" customHeight="1" x14ac:dyDescent="0.2"/>
    <row r="18" spans="4:11" ht="24.95" customHeight="1" x14ac:dyDescent="0.2"/>
    <row r="19" spans="4:11" x14ac:dyDescent="0.2">
      <c r="D19" t="s">
        <v>9</v>
      </c>
      <c r="E19">
        <v>0.95</v>
      </c>
    </row>
    <row r="20" spans="4:11" ht="28.5" x14ac:dyDescent="0.2">
      <c r="D20" s="5" t="s">
        <v>10</v>
      </c>
      <c r="E20" t="e">
        <f>1-(0.025/E7)</f>
        <v>#DIV/0!</v>
      </c>
    </row>
    <row r="27" spans="4:11" x14ac:dyDescent="0.2">
      <c r="I27" s="3" t="s">
        <v>5</v>
      </c>
      <c r="J27" s="3" t="e">
        <f>((1/E5)*(K7^2-(((E6-1)/E6)*K6^2)))^0.5</f>
        <v>#DIV/0!</v>
      </c>
      <c r="K27" s="7" t="e">
        <f>IF(J27&gt;J39,"ERROR",(IF(J27&lt;K39,"ERROR","")))</f>
        <v>#DIV/0!</v>
      </c>
    </row>
    <row r="28" spans="4:11" x14ac:dyDescent="0.2">
      <c r="I28" t="s">
        <v>7</v>
      </c>
      <c r="J28" t="e">
        <f>J27</f>
        <v>#DIV/0!</v>
      </c>
    </row>
    <row r="29" spans="4:11" x14ac:dyDescent="0.2">
      <c r="I29" s="4" t="s">
        <v>8</v>
      </c>
      <c r="J29">
        <f>E5-1</f>
        <v>-1</v>
      </c>
    </row>
    <row r="30" spans="4:11" x14ac:dyDescent="0.2">
      <c r="I30" s="4" t="s">
        <v>11</v>
      </c>
      <c r="J30" t="e">
        <f>_xlfn.T.INV($E$20,J29)</f>
        <v>#DIV/0!</v>
      </c>
    </row>
    <row r="31" spans="4:11" x14ac:dyDescent="0.2">
      <c r="I31" s="4" t="s">
        <v>12</v>
      </c>
      <c r="J31" t="e">
        <f>J30*J28</f>
        <v>#DIV/0!</v>
      </c>
    </row>
    <row r="33" spans="9:14" x14ac:dyDescent="0.2">
      <c r="I33" s="90" t="s">
        <v>13</v>
      </c>
      <c r="J33" t="e">
        <f>$H$5-J31</f>
        <v>#DIV/0!</v>
      </c>
    </row>
    <row r="34" spans="9:14" x14ac:dyDescent="0.2">
      <c r="I34" s="90"/>
      <c r="J34" t="e">
        <f>$H$5+J31</f>
        <v>#DIV/0!</v>
      </c>
    </row>
    <row r="37" spans="9:14" x14ac:dyDescent="0.2">
      <c r="I37" s="1" t="s">
        <v>6</v>
      </c>
      <c r="J37" s="1">
        <f>E5-1</f>
        <v>-1</v>
      </c>
    </row>
    <row r="38" spans="9:14" x14ac:dyDescent="0.2">
      <c r="I38" s="2" t="s">
        <v>4</v>
      </c>
      <c r="J38" s="2">
        <f>K7</f>
        <v>0</v>
      </c>
    </row>
    <row r="39" spans="9:14" x14ac:dyDescent="0.2">
      <c r="I39" s="3"/>
      <c r="J39" s="3" t="e">
        <f>J38/((J37+1))^0.5</f>
        <v>#DIV/0!</v>
      </c>
      <c r="K39" t="e">
        <f>K6/((E6*E5)^0.5)</f>
        <v>#DIV/0!</v>
      </c>
      <c r="M39" s="21" t="e">
        <f>R8/((J37+1))^0.5</f>
        <v>#DIV/0!</v>
      </c>
      <c r="N39" t="e">
        <f>R7/((E6*E5)^0.5)</f>
        <v>#DIV/0!</v>
      </c>
    </row>
    <row r="40" spans="9:14" x14ac:dyDescent="0.2">
      <c r="J40" t="e">
        <f>J39</f>
        <v>#DIV/0!</v>
      </c>
    </row>
    <row r="41" spans="9:14" x14ac:dyDescent="0.2">
      <c r="J41">
        <f>J37</f>
        <v>-1</v>
      </c>
    </row>
    <row r="42" spans="9:14" x14ac:dyDescent="0.2">
      <c r="J42" t="e">
        <f>_xlfn.T.INV($E$20,J41)</f>
        <v>#DIV/0!</v>
      </c>
    </row>
    <row r="43" spans="9:14" x14ac:dyDescent="0.2">
      <c r="J43" t="e">
        <f>J42*J40</f>
        <v>#DIV/0!</v>
      </c>
    </row>
    <row r="45" spans="9:14" x14ac:dyDescent="0.2">
      <c r="J45" t="e">
        <f>$H$5-J43</f>
        <v>#DIV/0!</v>
      </c>
    </row>
    <row r="46" spans="9:14" x14ac:dyDescent="0.2">
      <c r="J46" t="e">
        <f>$H$5+J43</f>
        <v>#DIV/0!</v>
      </c>
    </row>
  </sheetData>
  <sheetProtection algorithmName="SHA-512" hashValue="s/FsNdm7kC+qRXgTQMLqrm9sM8GGA797slQq1VsRQkMWBm5J8vh+3MrzpGzu/D2HpModbYkb2gh2Q4wzpeBu+w==" saltValue="SKUJLuH7v3QhIgIXVwF6aw==" spinCount="100000" sheet="1" objects="1" scenarios="1" selectLockedCells="1"/>
  <mergeCells count="10">
    <mergeCell ref="D2:K3"/>
    <mergeCell ref="D4:E4"/>
    <mergeCell ref="G4:H4"/>
    <mergeCell ref="J4:K4"/>
    <mergeCell ref="I33:I34"/>
    <mergeCell ref="E11:G11"/>
    <mergeCell ref="D15:E15"/>
    <mergeCell ref="F15:K15"/>
    <mergeCell ref="E13:F13"/>
    <mergeCell ref="H11:L13"/>
  </mergeCells>
  <conditionalFormatting sqref="H11:L13">
    <cfRule type="containsText" dxfId="17" priority="12" operator="containsText" text=" lacks">
      <formula>NOT(ISERROR(SEARCH(" lacks",H11)))</formula>
    </cfRule>
    <cfRule type="containsText" dxfId="16" priority="13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  <cfRule type="containsText" dxfId="15" priority="14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</conditionalFormatting>
  <conditionalFormatting sqref="F15:K15">
    <cfRule type="containsText" dxfId="14" priority="1" operator="containsText" text="Bias is Statisticanlly significant and MORE than allowable bias">
      <formula>NOT(ISERROR(SEARCH("Bias is Statisticanlly significant and MORE than allowable bias",F15)))</formula>
    </cfRule>
    <cfRule type="containsText" dxfId="13" priority="2" operator="containsText" text="Statistically SIGNIFICANT bias!">
      <formula>NOT(ISERROR(SEARCH("Statistically SIGNIFICANT bias!",F15)))</formula>
    </cfRule>
    <cfRule type="containsText" dxfId="12" priority="3" operator="containsText" text="Staqtistically SIGNINFICANT">
      <formula>NOT(ISERROR(SEARCH("Staqtistically SIGNINFICANT",F15)))</formula>
    </cfRule>
    <cfRule type="cellIs" dxfId="11" priority="4" operator="equal">
      <formula>"The observe bias is statistically significant! Compare the bias to allowable specification."</formula>
    </cfRule>
    <cfRule type="cellIs" dxfId="10" priority="5" operator="equal">
      <formula>"The observe bias is statistically significant! Compare the bias to allowable specification"</formula>
    </cfRule>
    <cfRule type="cellIs" dxfId="9" priority="6" operator="equal">
      <formula>"The observe bias is statistically significant! Compare the bias to allowable specification"</formula>
    </cfRule>
  </conditionalFormatting>
  <dataValidations count="4">
    <dataValidation type="decimal" allowBlank="1" showInputMessage="1" showErrorMessage="1" sqref="E9" xr:uid="{00000000-0002-0000-0300-000000000000}">
      <formula1>0</formula1>
      <formula2>100</formula2>
    </dataValidation>
    <dataValidation type="list" allowBlank="1" showInputMessage="1" showErrorMessage="1" sqref="E5" xr:uid="{00000000-0002-0000-0300-000001000000}">
      <formula1>$A$10:$A$12</formula1>
    </dataValidation>
    <dataValidation type="list" allowBlank="1" showInputMessage="1" showErrorMessage="1" sqref="E7" xr:uid="{00000000-0002-0000-0300-000002000000}">
      <formula1>$A$6:$A$11</formula1>
    </dataValidation>
    <dataValidation type="list" allowBlank="1" showInputMessage="1" showErrorMessage="1" sqref="E8" xr:uid="{00000000-0002-0000-0300-000003000000}">
      <formula1>$A$5:$A$9</formula1>
    </dataValidation>
  </dataValidations>
  <pageMargins left="0.7" right="0.7" top="0.75" bottom="0.75" header="0.3" footer="0.3"/>
  <pageSetup paperSize="9" orientation="landscape" r:id="rId1"/>
  <ignoredErrors>
    <ignoredError sqref="F12 G13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-0.249977111117893"/>
  </sheetPr>
  <dimension ref="A1:M39"/>
  <sheetViews>
    <sheetView zoomScale="80" zoomScaleNormal="80" workbookViewId="0">
      <pane xSplit="13" ySplit="16" topLeftCell="N17" activePane="bottomRight" state="frozen"/>
      <selection pane="topRight" activeCell="M1" sqref="M1"/>
      <selection pane="bottomLeft" activeCell="A17" sqref="A17"/>
      <selection pane="bottomRight" activeCell="E5" sqref="E5"/>
    </sheetView>
  </sheetViews>
  <sheetFormatPr defaultRowHeight="14.25" x14ac:dyDescent="0.2"/>
  <cols>
    <col min="1" max="1" width="0" hidden="1" customWidth="1"/>
    <col min="2" max="2" width="4" style="21" customWidth="1"/>
    <col min="3" max="3" width="4.375" customWidth="1"/>
    <col min="4" max="5" width="15.75" customWidth="1"/>
    <col min="6" max="6" width="5" customWidth="1"/>
    <col min="7" max="8" width="15.75" customWidth="1"/>
    <col min="9" max="9" width="5" customWidth="1"/>
    <col min="10" max="11" width="15.75" customWidth="1"/>
    <col min="12" max="12" width="5.625" customWidth="1"/>
    <col min="13" max="13" width="200.75" style="21" customWidth="1"/>
  </cols>
  <sheetData>
    <row r="1" spans="1:13" s="21" customFormat="1" ht="15" thickBot="1" x14ac:dyDescent="0.25"/>
    <row r="2" spans="1:13" ht="14.25" customHeight="1" x14ac:dyDescent="0.2">
      <c r="C2" s="44"/>
      <c r="D2" s="86" t="s">
        <v>52</v>
      </c>
      <c r="E2" s="86"/>
      <c r="F2" s="86"/>
      <c r="G2" s="86"/>
      <c r="H2" s="86"/>
      <c r="I2" s="86"/>
      <c r="J2" s="86"/>
      <c r="K2" s="86"/>
      <c r="L2" s="45"/>
      <c r="M2" s="57"/>
    </row>
    <row r="3" spans="1:13" ht="24.95" customHeight="1" thickBot="1" x14ac:dyDescent="0.25">
      <c r="C3" s="46"/>
      <c r="D3" s="87"/>
      <c r="E3" s="87"/>
      <c r="F3" s="87"/>
      <c r="G3" s="87"/>
      <c r="H3" s="87"/>
      <c r="I3" s="87"/>
      <c r="J3" s="87"/>
      <c r="K3" s="87"/>
      <c r="L3" s="66"/>
      <c r="M3" s="56" t="s">
        <v>29</v>
      </c>
    </row>
    <row r="4" spans="1:13" ht="35.25" customHeight="1" x14ac:dyDescent="0.2">
      <c r="C4" s="46"/>
      <c r="D4" s="88" t="s">
        <v>25</v>
      </c>
      <c r="E4" s="89"/>
      <c r="F4" s="61"/>
      <c r="G4" s="88" t="s">
        <v>26</v>
      </c>
      <c r="H4" s="89"/>
      <c r="I4" s="43"/>
      <c r="J4" s="88" t="s">
        <v>27</v>
      </c>
      <c r="K4" s="89"/>
      <c r="L4" s="66"/>
      <c r="M4" s="56" t="s">
        <v>33</v>
      </c>
    </row>
    <row r="5" spans="1:13" ht="24.95" customHeight="1" x14ac:dyDescent="0.2">
      <c r="A5" s="8">
        <v>0</v>
      </c>
      <c r="C5" s="46"/>
      <c r="D5" s="39" t="s">
        <v>2</v>
      </c>
      <c r="E5" s="40"/>
      <c r="F5" s="15"/>
      <c r="G5" s="39" t="s">
        <v>14</v>
      </c>
      <c r="H5" s="40"/>
      <c r="I5" s="48"/>
      <c r="J5" s="39" t="s">
        <v>16</v>
      </c>
      <c r="K5" s="40"/>
      <c r="L5" s="66"/>
      <c r="M5" s="56" t="s">
        <v>32</v>
      </c>
    </row>
    <row r="6" spans="1:13" ht="24.95" customHeight="1" x14ac:dyDescent="0.2">
      <c r="A6" s="8">
        <v>1</v>
      </c>
      <c r="C6" s="46"/>
      <c r="D6" s="39" t="s">
        <v>3</v>
      </c>
      <c r="E6" s="60">
        <v>5</v>
      </c>
      <c r="F6" s="15"/>
      <c r="G6" s="39" t="s">
        <v>44</v>
      </c>
      <c r="H6" s="60">
        <v>0</v>
      </c>
      <c r="I6" s="48"/>
      <c r="J6" s="39" t="s">
        <v>18</v>
      </c>
      <c r="K6" s="40"/>
      <c r="L6" s="66"/>
      <c r="M6" s="56" t="s">
        <v>38</v>
      </c>
    </row>
    <row r="7" spans="1:13" ht="24.95" customHeight="1" thickBot="1" x14ac:dyDescent="0.25">
      <c r="A7" s="8">
        <v>2</v>
      </c>
      <c r="C7" s="46"/>
      <c r="D7" s="39" t="s">
        <v>17</v>
      </c>
      <c r="E7" s="40"/>
      <c r="F7" s="15"/>
      <c r="G7" s="41" t="s">
        <v>15</v>
      </c>
      <c r="H7" s="84" t="s">
        <v>1</v>
      </c>
      <c r="I7" s="48"/>
      <c r="J7" s="41" t="s">
        <v>19</v>
      </c>
      <c r="K7" s="42"/>
      <c r="L7" s="66"/>
      <c r="M7" s="57" t="s">
        <v>42</v>
      </c>
    </row>
    <row r="8" spans="1:13" ht="24.95" customHeight="1" thickBot="1" x14ac:dyDescent="0.25">
      <c r="A8" s="8">
        <v>3</v>
      </c>
      <c r="C8" s="46"/>
      <c r="D8" s="39" t="s">
        <v>37</v>
      </c>
      <c r="E8" s="59"/>
      <c r="F8" s="15"/>
      <c r="G8" s="15"/>
      <c r="H8" s="15"/>
      <c r="I8" s="48"/>
      <c r="J8" s="48"/>
      <c r="K8" s="48"/>
      <c r="L8" s="66"/>
      <c r="M8" s="56" t="s">
        <v>46</v>
      </c>
    </row>
    <row r="9" spans="1:13" ht="24.95" customHeight="1" thickBot="1" x14ac:dyDescent="0.25">
      <c r="A9" s="8">
        <v>4</v>
      </c>
      <c r="C9" s="46"/>
      <c r="D9" s="41" t="s">
        <v>40</v>
      </c>
      <c r="E9" s="42"/>
      <c r="F9" s="15"/>
      <c r="G9" s="15"/>
      <c r="H9" s="15"/>
      <c r="I9" s="48"/>
      <c r="J9" s="18" t="s">
        <v>41</v>
      </c>
      <c r="K9" s="11" t="str">
        <f>IF((COUNT(H5,K5))=2,K5-H5,"")</f>
        <v/>
      </c>
      <c r="L9" s="66"/>
      <c r="M9" s="56" t="s">
        <v>30</v>
      </c>
    </row>
    <row r="10" spans="1:13" ht="24.95" customHeight="1" thickBot="1" x14ac:dyDescent="0.25">
      <c r="A10" s="8">
        <v>5</v>
      </c>
      <c r="C10" s="46"/>
      <c r="D10" s="48"/>
      <c r="E10" s="48"/>
      <c r="F10" s="48"/>
      <c r="G10" s="48"/>
      <c r="H10" s="48"/>
      <c r="I10" s="48"/>
      <c r="J10" s="18" t="s">
        <v>24</v>
      </c>
      <c r="K10" s="11" t="str">
        <f>IF((COUNT(K9))=1,ROUND((K9/H5*100),1),"")</f>
        <v/>
      </c>
      <c r="L10" s="66"/>
      <c r="M10" s="56" t="s">
        <v>31</v>
      </c>
    </row>
    <row r="11" spans="1:13" ht="24.95" customHeight="1" x14ac:dyDescent="0.2">
      <c r="A11" s="8">
        <v>6</v>
      </c>
      <c r="C11" s="46"/>
      <c r="D11" s="48"/>
      <c r="E11" s="91" t="s">
        <v>20</v>
      </c>
      <c r="F11" s="92"/>
      <c r="G11" s="93"/>
      <c r="H11" s="98" t="str">
        <f>IF((COUNT(E9,G13))&lt;2,"",(IF(G13&gt;E9,"NOTE! The experiment lacks sufficient data to detect clinically significant
bias. More runs are necessary.","The experiment has sufficient data to detect significant bias.")))</f>
        <v/>
      </c>
      <c r="I11" s="98"/>
      <c r="J11" s="98"/>
      <c r="K11" s="98"/>
      <c r="L11" s="99"/>
      <c r="M11" s="56" t="s">
        <v>47</v>
      </c>
    </row>
    <row r="12" spans="1:13" ht="24.95" customHeight="1" x14ac:dyDescent="0.2">
      <c r="A12" s="8">
        <v>7</v>
      </c>
      <c r="C12" s="46"/>
      <c r="D12" s="48"/>
      <c r="E12" s="64" t="str">
        <f>IF((COUNT(E5:E8,H5:H6,K5:K7))&lt;9,"",ROUND(J27,E8))</f>
        <v/>
      </c>
      <c r="F12" s="63" t="str">
        <f>IF((COUNT(E5:E8,H5:H6,K5:K7))&lt;9,"","-")</f>
        <v/>
      </c>
      <c r="G12" s="65" t="str">
        <f>IF((COUNT(E5:E8,H5:H6,K5:K7))&lt;9,"",ROUND(J28,E8))</f>
        <v/>
      </c>
      <c r="H12" s="98"/>
      <c r="I12" s="98"/>
      <c r="J12" s="98"/>
      <c r="K12" s="98"/>
      <c r="L12" s="99"/>
      <c r="M12" s="57"/>
    </row>
    <row r="13" spans="1:13" ht="24.95" customHeight="1" thickBot="1" x14ac:dyDescent="0.25">
      <c r="C13" s="46"/>
      <c r="D13" s="48"/>
      <c r="E13" s="96" t="s">
        <v>45</v>
      </c>
      <c r="F13" s="97"/>
      <c r="G13" s="17" t="str">
        <f>IF((COUNT(E5:E8))&lt;4,"",ROUND(J24,E8))</f>
        <v/>
      </c>
      <c r="H13" s="98"/>
      <c r="I13" s="98"/>
      <c r="J13" s="98"/>
      <c r="K13" s="98"/>
      <c r="L13" s="99"/>
      <c r="M13" s="57"/>
    </row>
    <row r="14" spans="1:13" ht="10.5" customHeight="1" x14ac:dyDescent="0.2">
      <c r="C14" s="46"/>
      <c r="D14" s="48"/>
      <c r="E14" s="48"/>
      <c r="F14" s="48"/>
      <c r="G14" s="48"/>
      <c r="H14" s="98"/>
      <c r="I14" s="98"/>
      <c r="J14" s="98"/>
      <c r="K14" s="98"/>
      <c r="L14" s="99"/>
      <c r="M14" s="57"/>
    </row>
    <row r="15" spans="1:13" ht="54.75" customHeight="1" thickBot="1" x14ac:dyDescent="0.25">
      <c r="C15" s="52"/>
      <c r="D15" s="94" t="s">
        <v>21</v>
      </c>
      <c r="E15" s="94"/>
      <c r="F15" s="95" t="str">
        <f>IF(COUNT(G13)&lt;1,"",IF(G13&gt;E9,"Because the experiment lacks sufficient dat, a reliable interpretation cannot be made",(IF(ABS(K9)&gt;G13,(IF(ABS(K9)&gt;E9,"The observed bias is Statisticanlly significant and MORE than allowable bias","The observed bias is Statisticanlly significant but LESS than allowable bias")),"The observed bias is NOT Statisticanlly significant"))))</f>
        <v/>
      </c>
      <c r="G15" s="95"/>
      <c r="H15" s="95"/>
      <c r="I15" s="95"/>
      <c r="J15" s="95"/>
      <c r="K15" s="95"/>
      <c r="L15" s="67"/>
      <c r="M15" s="57" t="s">
        <v>39</v>
      </c>
    </row>
    <row r="16" spans="1:13" s="21" customFormat="1" ht="200.1" customHeight="1" x14ac:dyDescent="0.2"/>
    <row r="17" spans="2:13" x14ac:dyDescent="0.2"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2:13" s="29" customFormat="1" ht="9.9499999999999993" customHeight="1" x14ac:dyDescent="0.2">
      <c r="B18" s="21"/>
      <c r="M18" s="21"/>
    </row>
    <row r="19" spans="2:13" x14ac:dyDescent="0.2">
      <c r="D19" t="s">
        <v>9</v>
      </c>
      <c r="E19">
        <v>0.95</v>
      </c>
    </row>
    <row r="20" spans="2:13" ht="28.5" x14ac:dyDescent="0.2">
      <c r="D20" s="5" t="s">
        <v>10</v>
      </c>
      <c r="E20" t="e">
        <f>1-(0.025/E7)</f>
        <v>#DIV/0!</v>
      </c>
    </row>
    <row r="21" spans="2:13" x14ac:dyDescent="0.2">
      <c r="I21" s="3" t="s">
        <v>5</v>
      </c>
      <c r="J21" s="3" t="e">
        <f>((1/E5)*(K7^2-(((E6-1)/E6)*K6^2)))^0.5</f>
        <v>#DIV/0!</v>
      </c>
      <c r="K21" s="7" t="e">
        <f>IF(J21&gt;H32,"ERROR",(IF(J21&lt;I32,"ERROR","")))</f>
        <v>#DIV/0!</v>
      </c>
      <c r="L21" s="3"/>
      <c r="M21" s="27"/>
    </row>
    <row r="22" spans="2:13" x14ac:dyDescent="0.2">
      <c r="I22" t="s">
        <v>7</v>
      </c>
      <c r="J22" t="e">
        <f>J21</f>
        <v>#DIV/0!</v>
      </c>
    </row>
    <row r="23" spans="2:13" x14ac:dyDescent="0.2">
      <c r="I23" s="4" t="s">
        <v>8</v>
      </c>
      <c r="J23">
        <f>H30</f>
        <v>-1</v>
      </c>
    </row>
    <row r="24" spans="2:13" x14ac:dyDescent="0.2">
      <c r="I24" s="4" t="s">
        <v>11</v>
      </c>
      <c r="J24" t="e">
        <f>_xlfn.T.INV($E$20,J23)</f>
        <v>#DIV/0!</v>
      </c>
    </row>
    <row r="25" spans="2:13" x14ac:dyDescent="0.2">
      <c r="I25" s="4" t="s">
        <v>12</v>
      </c>
      <c r="J25" t="e">
        <f>J24*J22</f>
        <v>#DIV/0!</v>
      </c>
    </row>
    <row r="27" spans="2:13" x14ac:dyDescent="0.2">
      <c r="I27" s="90" t="s">
        <v>13</v>
      </c>
      <c r="J27" t="e">
        <f>$H$5-J25</f>
        <v>#DIV/0!</v>
      </c>
    </row>
    <row r="28" spans="2:13" x14ac:dyDescent="0.2">
      <c r="I28" s="90"/>
      <c r="J28" t="e">
        <f>$H$5+J25</f>
        <v>#DIV/0!</v>
      </c>
    </row>
    <row r="30" spans="2:13" x14ac:dyDescent="0.2">
      <c r="G30" s="1" t="s">
        <v>6</v>
      </c>
      <c r="H30" s="1">
        <f>E5-1</f>
        <v>-1</v>
      </c>
    </row>
    <row r="31" spans="2:13" x14ac:dyDescent="0.2">
      <c r="G31" s="2" t="s">
        <v>4</v>
      </c>
      <c r="H31" s="2">
        <f>K7</f>
        <v>0</v>
      </c>
    </row>
    <row r="32" spans="2:13" x14ac:dyDescent="0.2">
      <c r="G32" s="3"/>
      <c r="H32" s="3" t="e">
        <f>H31/((H30+1))^0.5</f>
        <v>#DIV/0!</v>
      </c>
      <c r="I32" t="e">
        <f>K6/((E6*E5)^0.5)</f>
        <v>#DIV/0!</v>
      </c>
      <c r="K32" s="3" t="e">
        <f>#REF!/((H30+1))^0.5</f>
        <v>#REF!</v>
      </c>
      <c r="L32" t="e">
        <f>#REF!/((E6*E5)^0.5)</f>
        <v>#REF!</v>
      </c>
    </row>
    <row r="33" spans="8:8" x14ac:dyDescent="0.2">
      <c r="H33" t="e">
        <f>('PT-Peer Group'!$H$7^2+H32^2)^0.5</f>
        <v>#DIV/0!</v>
      </c>
    </row>
    <row r="34" spans="8:8" x14ac:dyDescent="0.2">
      <c r="H34">
        <f>H30</f>
        <v>-1</v>
      </c>
    </row>
    <row r="35" spans="8:8" x14ac:dyDescent="0.2">
      <c r="H35" t="e">
        <f>_xlfn.T.INV($E$20,H34)</f>
        <v>#DIV/0!</v>
      </c>
    </row>
    <row r="36" spans="8:8" x14ac:dyDescent="0.2">
      <c r="H36" t="e">
        <f>H35*H33</f>
        <v>#DIV/0!</v>
      </c>
    </row>
    <row r="38" spans="8:8" x14ac:dyDescent="0.2">
      <c r="H38" t="e">
        <f>$H$5-H36</f>
        <v>#DIV/0!</v>
      </c>
    </row>
    <row r="39" spans="8:8" x14ac:dyDescent="0.2">
      <c r="H39" t="e">
        <f>$H$5+H36</f>
        <v>#DIV/0!</v>
      </c>
    </row>
  </sheetData>
  <sheetProtection algorithmName="SHA-512" hashValue="mdZ8SPryY7pZBpNbIjN6Ia8ublTDynNglW9fZpXI/GbVPgrb/GmA8xra1KzpGa/7A19QUWjHoC6S+jyjF9ywyg==" saltValue="iUY6dwc5DbaUx4zyALp2fg==" spinCount="100000" sheet="1" objects="1" scenarios="1" selectLockedCells="1"/>
  <mergeCells count="10">
    <mergeCell ref="D2:K3"/>
    <mergeCell ref="D4:E4"/>
    <mergeCell ref="G4:H4"/>
    <mergeCell ref="J4:K4"/>
    <mergeCell ref="I27:I28"/>
    <mergeCell ref="E11:G11"/>
    <mergeCell ref="D15:E15"/>
    <mergeCell ref="F15:K15"/>
    <mergeCell ref="E13:F13"/>
    <mergeCell ref="H11:L14"/>
  </mergeCells>
  <conditionalFormatting sqref="H11:L14">
    <cfRule type="containsText" dxfId="8" priority="12" operator="containsText" text=" lacks">
      <formula>NOT(ISERROR(SEARCH(" lacks",H11)))</formula>
    </cfRule>
    <cfRule type="containsText" dxfId="7" priority="13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  <cfRule type="containsText" dxfId="6" priority="14" operator="containsText" text="NOTE! The experiment lacks sufficient data to detect clinically significant bias. More runs are necessary.">
      <formula>NOT(ISERROR(SEARCH("NOTE! The experiment lacks sufficient data to detect clinically significant bias. More runs are necessary.",H11)))</formula>
    </cfRule>
  </conditionalFormatting>
  <conditionalFormatting sqref="F15:K15">
    <cfRule type="containsText" dxfId="5" priority="1" operator="containsText" text="Bias is Statisticanlly significant and MORE than allowable bias">
      <formula>NOT(ISERROR(SEARCH("Bias is Statisticanlly significant and MORE than allowable bias",F15)))</formula>
    </cfRule>
    <cfRule type="containsText" dxfId="4" priority="2" operator="containsText" text="Statistically SIGNIFICANT bias!">
      <formula>NOT(ISERROR(SEARCH("Statistically SIGNIFICANT bias!",F15)))</formula>
    </cfRule>
    <cfRule type="containsText" dxfId="3" priority="3" operator="containsText" text="Staqtistically SIGNINFICANT">
      <formula>NOT(ISERROR(SEARCH("Staqtistically SIGNINFICANT",F15)))</formula>
    </cfRule>
    <cfRule type="cellIs" dxfId="2" priority="4" operator="equal">
      <formula>"The observe bias is statistically significant! Compare the bias to allowable specification."</formula>
    </cfRule>
    <cfRule type="cellIs" dxfId="1" priority="5" operator="equal">
      <formula>"The observe bias is statistically significant! Compare the bias to allowable specification"</formula>
    </cfRule>
    <cfRule type="cellIs" dxfId="0" priority="6" operator="equal">
      <formula>"The observe bias is statistically significant! Compare the bias to allowable specification"</formula>
    </cfRule>
  </conditionalFormatting>
  <dataValidations count="4">
    <dataValidation type="decimal" allowBlank="1" showInputMessage="1" showErrorMessage="1" sqref="E9" xr:uid="{00000000-0002-0000-0400-000000000000}">
      <formula1>0</formula1>
      <formula2>100</formula2>
    </dataValidation>
    <dataValidation type="list" allowBlank="1" showInputMessage="1" showErrorMessage="1" sqref="E5" xr:uid="{00000000-0002-0000-0400-000001000000}">
      <formula1>$A$10:$A$12</formula1>
    </dataValidation>
    <dataValidation type="list" allowBlank="1" showInputMessage="1" showErrorMessage="1" sqref="E7" xr:uid="{00000000-0002-0000-0400-000002000000}">
      <formula1>$A$6:$A$11</formula1>
    </dataValidation>
    <dataValidation type="list" allowBlank="1" showInputMessage="1" showErrorMessage="1" sqref="E8" xr:uid="{00000000-0002-0000-0400-000003000000}">
      <formula1>$A$5:$A$9</formula1>
    </dataValidation>
  </dataValidations>
  <pageMargins left="0.7" right="0.7" top="0.75" bottom="0.75" header="0.3" footer="0.3"/>
  <pageSetup paperSize="9" orientation="landscape" r:id="rId1"/>
  <ignoredErrors>
    <ignoredError sqref="F12:G12 G13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RM</vt:lpstr>
      <vt:lpstr>PT-Peer Group</vt:lpstr>
      <vt:lpstr>Commercial QC</vt:lpstr>
      <vt:lpstr>Spiked</vt:lpstr>
      <vt:lpstr>Conventional</vt:lpstr>
      <vt:lpstr>Conventional!Print_Area</vt:lpstr>
      <vt:lpstr>Spiked!Print_Area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Roja</dc:creator>
  <cp:lastModifiedBy>Hassan Bayat</cp:lastModifiedBy>
  <cp:lastPrinted>2020-01-11T18:36:20Z</cp:lastPrinted>
  <dcterms:created xsi:type="dcterms:W3CDTF">2019-12-29T19:30:55Z</dcterms:created>
  <dcterms:modified xsi:type="dcterms:W3CDTF">2024-09-09T19:23:51Z</dcterms:modified>
</cp:coreProperties>
</file>